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ESA16863\Documents\製品関連\IDMST-IDOL2関連\マシンアドバイザー\MAP計算シート\"/>
    </mc:Choice>
  </mc:AlternateContent>
  <xr:revisionPtr revIDLastSave="0" documentId="8_{9C60A20A-4810-49EA-B646-084162A4ECDF}" xr6:coauthVersionLast="47" xr6:coauthVersionMax="47" xr10:uidLastSave="{00000000-0000-0000-0000-000000000000}"/>
  <bookViews>
    <workbookView xWindow="-108" yWindow="-108" windowWidth="23256" windowHeight="12576" xr2:uid="{00000000-000D-0000-FFFF-FFFF00000000}"/>
  </bookViews>
  <sheets>
    <sheet name="MAP計算表の使用方法" sheetId="4" r:id="rId1"/>
    <sheet name="Machine Advisor MAP計算表" sheetId="2" r:id="rId2"/>
    <sheet name="Refs" sheetId="3" state="hidden" r:id="rId3"/>
  </sheets>
  <definedNames>
    <definedName name="_xlnm._FilterDatabase" localSheetId="2" hidden="1">Refs!$A$1:$F$1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 l="1"/>
  <c r="G14" i="2"/>
  <c r="F14" i="2"/>
  <c r="E14" i="2"/>
  <c r="D14" i="2"/>
  <c r="C14" i="2"/>
  <c r="B14" i="2"/>
  <c r="B10" i="2"/>
  <c r="G10" i="2" l="1"/>
  <c r="F10" i="2"/>
  <c r="E10" i="2"/>
  <c r="D10" i="2"/>
  <c r="C10" i="2"/>
  <c r="E21" i="2" l="1"/>
  <c r="F21" i="2"/>
  <c r="G21" i="2"/>
  <c r="D21" i="2"/>
  <c r="E11" i="2" l="1"/>
  <c r="D11" i="2"/>
  <c r="B11" i="2"/>
  <c r="C11" i="2"/>
  <c r="G11" i="2"/>
  <c r="F11" i="2"/>
  <c r="B20" i="2" l="1"/>
  <c r="B21" i="2" s="1"/>
  <c r="C20" i="2" l="1"/>
  <c r="C21" i="2" s="1"/>
  <c r="A23" i="2"/>
  <c r="A25" i="2"/>
  <c r="B25" i="2" s="1"/>
  <c r="A26" i="2" s="1" a="1"/>
  <c r="A26" i="2" s="1"/>
  <c r="B26" i="2" l="1"/>
  <c r="A27" i="2" s="1"/>
  <c r="B27" i="2" l="1"/>
  <c r="A28" i="2" s="1"/>
  <c r="A29" i="2" l="1"/>
  <c r="B28" i="2"/>
  <c r="A30" i="2" l="1"/>
  <c r="B29" i="2"/>
  <c r="B32" i="2" s="1"/>
  <c r="A31" i="2" l="1"/>
  <c r="B30" i="2"/>
  <c r="B31"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<sst xmlns="http://schemas.openxmlformats.org/spreadsheetml/2006/main" count="123" uniqueCount="96">
  <si>
    <t>MAP計算表の使用方法</t>
    <rPh sb="3" eb="5">
      <t>ケイサン</t>
    </rPh>
    <rPh sb="5" eb="6">
      <t>ヒョウ</t>
    </rPh>
    <rPh sb="7" eb="9">
      <t>シヨウ</t>
    </rPh>
    <rPh sb="9" eb="11">
      <t>ホウホウ</t>
    </rPh>
    <phoneticPr fontId="1"/>
  </si>
  <si>
    <t>Input：</t>
  </si>
  <si>
    <t>お客様のご要求より以下の情報の入力が必要です。</t>
    <rPh sb="1" eb="3">
      <t>キャクサマ</t>
    </rPh>
    <rPh sb="5" eb="7">
      <t>ヨウキュウ</t>
    </rPh>
    <rPh sb="9" eb="11">
      <t>イカ</t>
    </rPh>
    <rPh sb="12" eb="14">
      <t>ジョウホウ</t>
    </rPh>
    <rPh sb="15" eb="17">
      <t>ニュウリョク</t>
    </rPh>
    <rPh sb="18" eb="20">
      <t>ヒツヨウ</t>
    </rPh>
    <phoneticPr fontId="1"/>
  </si>
  <si>
    <t>マシン台数</t>
    <phoneticPr fontId="1"/>
  </si>
  <si>
    <t>モニターするマシン台数：上記例では1台</t>
    <rPh sb="9" eb="11">
      <t>ダイスウ</t>
    </rPh>
    <phoneticPr fontId="1"/>
  </si>
  <si>
    <t>1日あたりの稼働時間</t>
    <phoneticPr fontId="1"/>
  </si>
  <si>
    <t>上記例では8時間</t>
    <phoneticPr fontId="1"/>
  </si>
  <si>
    <t>週当たりの稼働日</t>
    <phoneticPr fontId="1"/>
  </si>
  <si>
    <t>上記例では5日間</t>
    <phoneticPr fontId="1"/>
  </si>
  <si>
    <t>Output：</t>
    <phoneticPr fontId="1"/>
  </si>
  <si>
    <t>上記のInputにより、総MAP数が計算されます。現在のエントリー欄</t>
    <rPh sb="0" eb="2">
      <t>ジョウキ</t>
    </rPh>
    <rPh sb="12" eb="13">
      <t>ソウ</t>
    </rPh>
    <rPh sb="16" eb="17">
      <t>スウ</t>
    </rPh>
    <rPh sb="18" eb="20">
      <t>ケイサン</t>
    </rPh>
    <rPh sb="25" eb="27">
      <t>ゲンザイ</t>
    </rPh>
    <rPh sb="33" eb="34">
      <t>ラン</t>
    </rPh>
    <phoneticPr fontId="1"/>
  </si>
  <si>
    <t>総変数</t>
    <phoneticPr fontId="1"/>
  </si>
  <si>
    <t>総MAPs(月当たり)</t>
    <phoneticPr fontId="1"/>
  </si>
  <si>
    <t>年間MAP数</t>
    <phoneticPr fontId="1"/>
  </si>
  <si>
    <t>マシンプランについて</t>
    <phoneticPr fontId="1"/>
  </si>
  <si>
    <t>Pay as you go プラン</t>
    <phoneticPr fontId="1"/>
  </si>
  <si>
    <t>使用したMAP数のみ消費します。ただし、月当たりのMAP数は最小10MAPを消費します。つまり、最小年間MAP数は120MAPとなります。総変数は最大1000個まで設定できます。月当たりMAP数が10以上の場合は、こちらのプランがお勧めです。</t>
    <rPh sb="0" eb="2">
      <t>シヨウ</t>
    </rPh>
    <rPh sb="7" eb="8">
      <t>スウ</t>
    </rPh>
    <rPh sb="10" eb="12">
      <t>ショウヒ</t>
    </rPh>
    <rPh sb="20" eb="21">
      <t>ゲツ</t>
    </rPh>
    <rPh sb="21" eb="22">
      <t>ア</t>
    </rPh>
    <rPh sb="28" eb="29">
      <t>スウ</t>
    </rPh>
    <rPh sb="30" eb="32">
      <t>サイショウ</t>
    </rPh>
    <rPh sb="38" eb="40">
      <t>ショウヒ</t>
    </rPh>
    <rPh sb="48" eb="50">
      <t>サイショウ</t>
    </rPh>
    <rPh sb="50" eb="52">
      <t>ネンカン</t>
    </rPh>
    <rPh sb="55" eb="56">
      <t>スウ</t>
    </rPh>
    <rPh sb="69" eb="70">
      <t>ソウ</t>
    </rPh>
    <rPh sb="70" eb="72">
      <t>ヘンスウ</t>
    </rPh>
    <rPh sb="73" eb="75">
      <t>サイダイ</t>
    </rPh>
    <rPh sb="79" eb="80">
      <t>コ</t>
    </rPh>
    <rPh sb="82" eb="84">
      <t>セッテイ</t>
    </rPh>
    <rPh sb="89" eb="90">
      <t>ツキ</t>
    </rPh>
    <rPh sb="90" eb="91">
      <t>ア</t>
    </rPh>
    <rPh sb="96" eb="97">
      <t>スウ</t>
    </rPh>
    <rPh sb="100" eb="102">
      <t>イジョウ</t>
    </rPh>
    <rPh sb="103" eb="105">
      <t>バアイ</t>
    </rPh>
    <rPh sb="116" eb="117">
      <t>スス</t>
    </rPh>
    <phoneticPr fontId="1"/>
  </si>
  <si>
    <t>Lite</t>
    <phoneticPr fontId="1"/>
  </si>
  <si>
    <t>毎月5MAPづつ消費します。月のMAP数が5以下の場合はこちらがお勧めです。年間MAP数は、60MAPとなります。総変数が75に制限されています。</t>
    <rPh sb="0" eb="2">
      <t>マイツキ</t>
    </rPh>
    <rPh sb="8" eb="10">
      <t>ショウヒ</t>
    </rPh>
    <rPh sb="14" eb="15">
      <t>ツキ</t>
    </rPh>
    <rPh sb="19" eb="20">
      <t>スウ</t>
    </rPh>
    <rPh sb="22" eb="24">
      <t>イカ</t>
    </rPh>
    <rPh sb="25" eb="27">
      <t>バアイ</t>
    </rPh>
    <rPh sb="33" eb="34">
      <t>スス</t>
    </rPh>
    <rPh sb="38" eb="40">
      <t>ネンカン</t>
    </rPh>
    <rPh sb="43" eb="44">
      <t>スウ</t>
    </rPh>
    <rPh sb="57" eb="58">
      <t>ソウ</t>
    </rPh>
    <rPh sb="58" eb="60">
      <t>ヘンスウ</t>
    </rPh>
    <rPh sb="64" eb="66">
      <t>セイゲン</t>
    </rPh>
    <phoneticPr fontId="1"/>
  </si>
  <si>
    <t>Basic</t>
    <phoneticPr fontId="1"/>
  </si>
  <si>
    <t>毎月15MAPづつ消費します。月のMAP数が15の場合はこちらがお勧めです。年間MAP数は、180MAPとなります。総変数が150に制限されています。</t>
    <rPh sb="0" eb="2">
      <t>マイツキ</t>
    </rPh>
    <rPh sb="9" eb="11">
      <t>ショウヒ</t>
    </rPh>
    <rPh sb="15" eb="16">
      <t>ツキ</t>
    </rPh>
    <rPh sb="20" eb="21">
      <t>スウ</t>
    </rPh>
    <rPh sb="25" eb="27">
      <t>バアイ</t>
    </rPh>
    <rPh sb="33" eb="34">
      <t>スス</t>
    </rPh>
    <rPh sb="38" eb="40">
      <t>ネンカン</t>
    </rPh>
    <rPh sb="43" eb="44">
      <t>スウ</t>
    </rPh>
    <rPh sb="58" eb="59">
      <t>ソウ</t>
    </rPh>
    <rPh sb="59" eb="61">
      <t>ヘンスウ</t>
    </rPh>
    <rPh sb="66" eb="68">
      <t>セイゲン</t>
    </rPh>
    <phoneticPr fontId="1"/>
  </si>
  <si>
    <t>Professional</t>
    <phoneticPr fontId="1"/>
  </si>
  <si>
    <t>毎月35MAPづつ消費します。月のMAP数が35の場合はこちらがお勧めです。年間MAP数は、420MAPとなります。総変数が350に制限されています。</t>
    <rPh sb="0" eb="2">
      <t>マイツキ</t>
    </rPh>
    <rPh sb="9" eb="11">
      <t>ショウヒ</t>
    </rPh>
    <rPh sb="15" eb="16">
      <t>ツキ</t>
    </rPh>
    <rPh sb="20" eb="21">
      <t>スウ</t>
    </rPh>
    <rPh sb="25" eb="27">
      <t>バアイ</t>
    </rPh>
    <rPh sb="33" eb="34">
      <t>スス</t>
    </rPh>
    <rPh sb="38" eb="40">
      <t>ネンカン</t>
    </rPh>
    <rPh sb="43" eb="44">
      <t>スウ</t>
    </rPh>
    <rPh sb="58" eb="59">
      <t>ソウ</t>
    </rPh>
    <rPh sb="59" eb="61">
      <t>ヘンスウ</t>
    </rPh>
    <rPh sb="66" eb="68">
      <t>セイゲン</t>
    </rPh>
    <phoneticPr fontId="1"/>
  </si>
  <si>
    <t>Premium</t>
    <phoneticPr fontId="1"/>
  </si>
  <si>
    <t>毎月100MAPづつ消費します。月のMAP数が100の場合はこちらがお勧めです。年間MAP数は、1200MAPとなります。総変数は1000個まで設定できます。</t>
    <rPh sb="0" eb="2">
      <t>マイツキ</t>
    </rPh>
    <rPh sb="10" eb="12">
      <t>ショウヒ</t>
    </rPh>
    <rPh sb="16" eb="17">
      <t>ツキ</t>
    </rPh>
    <rPh sb="21" eb="22">
      <t>スウ</t>
    </rPh>
    <rPh sb="27" eb="29">
      <t>バアイ</t>
    </rPh>
    <rPh sb="35" eb="36">
      <t>スス</t>
    </rPh>
    <rPh sb="40" eb="42">
      <t>ネンカン</t>
    </rPh>
    <rPh sb="45" eb="46">
      <t>スウ</t>
    </rPh>
    <rPh sb="61" eb="62">
      <t>ソウ</t>
    </rPh>
    <rPh sb="62" eb="64">
      <t>ヘンスウ</t>
    </rPh>
    <rPh sb="69" eb="70">
      <t>コ</t>
    </rPh>
    <rPh sb="72" eb="74">
      <t>セッテイ</t>
    </rPh>
    <phoneticPr fontId="1"/>
  </si>
  <si>
    <t>判定基準： 各マシンプランに色付けされます。</t>
    <rPh sb="6" eb="7">
      <t>カク</t>
    </rPh>
    <rPh sb="14" eb="15">
      <t>イロ</t>
    </rPh>
    <rPh sb="15" eb="16">
      <t>ヅ</t>
    </rPh>
    <phoneticPr fontId="1"/>
  </si>
  <si>
    <t>総変数と総MAPｓの両方のフィールドがオレンジ/緑の場合のみ、各マシンプランの要件を満たしています。（赤は不可）</t>
  </si>
  <si>
    <t>ただし、オレンジの場合は、90%以上の条件を満たしており、将来不足する可能性があります。</t>
  </si>
  <si>
    <t>以下がお勧めのライセンスとなります。</t>
    <rPh sb="0" eb="2">
      <t>イカ</t>
    </rPh>
    <rPh sb="4" eb="5">
      <t>スス</t>
    </rPh>
    <phoneticPr fontId="1"/>
  </si>
  <si>
    <t>Machine Advisor MAPs計算表</t>
    <rPh sb="20" eb="22">
      <t>ケイサン</t>
    </rPh>
    <rPh sb="22" eb="23">
      <t>ヒョウ</t>
    </rPh>
    <phoneticPr fontId="1"/>
  </si>
  <si>
    <t>マシン台数</t>
    <rPh sb="3" eb="4">
      <t>ダイ</t>
    </rPh>
    <rPh sb="4" eb="5">
      <t>スウ</t>
    </rPh>
    <phoneticPr fontId="1"/>
  </si>
  <si>
    <t>1日あたりの稼働時間</t>
    <rPh sb="1" eb="2">
      <t>ニチ</t>
    </rPh>
    <rPh sb="6" eb="8">
      <t>カドウ</t>
    </rPh>
    <phoneticPr fontId="1"/>
  </si>
  <si>
    <t>週あたりの稼働日</t>
    <rPh sb="0" eb="1">
      <t>シュウ</t>
    </rPh>
    <rPh sb="5" eb="8">
      <t>カドウビ</t>
    </rPh>
    <phoneticPr fontId="1"/>
  </si>
  <si>
    <t>マシンプラン</t>
    <phoneticPr fontId="1"/>
  </si>
  <si>
    <t>現在のエントリー</t>
    <rPh sb="0" eb="2">
      <t>ゲンザイ</t>
    </rPh>
    <phoneticPr fontId="1"/>
  </si>
  <si>
    <t>Pay as you go</t>
    <phoneticPr fontId="1"/>
  </si>
  <si>
    <t>Lite</t>
  </si>
  <si>
    <t>Basic</t>
  </si>
  <si>
    <t>Professional</t>
  </si>
  <si>
    <t>Premium</t>
  </si>
  <si>
    <t>判定基準： 
総変数と総MAPｓの両方のフィールドがオレンジ/緑の場合のみ、各マシンプランの要件を満たしています。（赤は不可）
ただし、オレンジの場合は、90%以上の条件を満たしており、将来不足する可能性があります。</t>
    <rPh sb="0" eb="2">
      <t>ハンテイ</t>
    </rPh>
    <rPh sb="2" eb="4">
      <t>キジュン</t>
    </rPh>
    <rPh sb="7" eb="8">
      <t>ソウ</t>
    </rPh>
    <rPh sb="8" eb="10">
      <t>ヘンスウ</t>
    </rPh>
    <rPh sb="11" eb="12">
      <t>ソウ</t>
    </rPh>
    <rPh sb="38" eb="39">
      <t>カク</t>
    </rPh>
    <rPh sb="58" eb="59">
      <t>アカ</t>
    </rPh>
    <rPh sb="60" eb="62">
      <t>フカ</t>
    </rPh>
    <rPh sb="73" eb="75">
      <t>バアイ</t>
    </rPh>
    <rPh sb="80" eb="82">
      <t>イジョウ</t>
    </rPh>
    <rPh sb="83" eb="85">
      <t>ジョウケン</t>
    </rPh>
    <rPh sb="86" eb="87">
      <t>ミ</t>
    </rPh>
    <rPh sb="93" eb="95">
      <t>ショウライ</t>
    </rPh>
    <rPh sb="95" eb="97">
      <t>フソク</t>
    </rPh>
    <rPh sb="99" eb="102">
      <t>カノウセイ</t>
    </rPh>
    <phoneticPr fontId="1"/>
  </si>
  <si>
    <t>総変数</t>
    <rPh sb="0" eb="1">
      <t>ソウ</t>
    </rPh>
    <rPh sb="1" eb="3">
      <t>ヘンスウ</t>
    </rPh>
    <phoneticPr fontId="1"/>
  </si>
  <si>
    <t>総MAPs（月あたり）</t>
    <rPh sb="0" eb="1">
      <t>ソウ</t>
    </rPh>
    <rPh sb="6" eb="7">
      <t>ツキ</t>
    </rPh>
    <phoneticPr fontId="1"/>
  </si>
  <si>
    <t>年間MAPs</t>
    <rPh sb="0" eb="2">
      <t>ネンカン</t>
    </rPh>
    <phoneticPr fontId="1"/>
  </si>
  <si>
    <t>注：Pay as you goの場合、月の最小MAPs消費量が10に設定されており、
　　10以下の場合はLiteを選択するほうがお得になります。</t>
    <rPh sb="0" eb="1">
      <t>チュウ</t>
    </rPh>
    <rPh sb="16" eb="18">
      <t>バアイ</t>
    </rPh>
    <rPh sb="19" eb="20">
      <t>ゲツ</t>
    </rPh>
    <rPh sb="21" eb="23">
      <t>サイショウ</t>
    </rPh>
    <rPh sb="27" eb="29">
      <t>ショウヒ</t>
    </rPh>
    <rPh sb="29" eb="30">
      <t>リョウ</t>
    </rPh>
    <rPh sb="34" eb="36">
      <t>セッテイ</t>
    </rPh>
    <rPh sb="47" eb="49">
      <t>イカ</t>
    </rPh>
    <rPh sb="50" eb="52">
      <t>バアイ</t>
    </rPh>
    <rPh sb="58" eb="60">
      <t>センタク</t>
    </rPh>
    <rPh sb="66" eb="67">
      <t>トク</t>
    </rPh>
    <phoneticPr fontId="1"/>
  </si>
  <si>
    <t>MAP数</t>
    <rPh sb="3" eb="4">
      <t>スウ</t>
    </rPh>
    <phoneticPr fontId="1"/>
  </si>
  <si>
    <t>Total</t>
    <phoneticPr fontId="1"/>
  </si>
  <si>
    <t>MAP Min</t>
    <phoneticPr fontId="12"/>
  </si>
  <si>
    <t>MAP Max</t>
    <phoneticPr fontId="12"/>
  </si>
  <si>
    <t>CR</t>
    <phoneticPr fontId="12"/>
  </si>
  <si>
    <t>Product Description</t>
    <phoneticPr fontId="12"/>
  </si>
  <si>
    <t>MAP</t>
    <phoneticPr fontId="1"/>
  </si>
  <si>
    <t>標準価格2022</t>
    <rPh sb="0" eb="2">
      <t>ヒョウジュン</t>
    </rPh>
    <rPh sb="2" eb="4">
      <t>カカク</t>
    </rPh>
    <phoneticPr fontId="12"/>
  </si>
  <si>
    <t>標準価格2023</t>
    <rPh sb="0" eb="2">
      <t>ヒョウジュン</t>
    </rPh>
    <rPh sb="2" eb="4">
      <t>カカク</t>
    </rPh>
    <phoneticPr fontId="1"/>
  </si>
  <si>
    <t>ESEMALCZTSXAZZ</t>
  </si>
  <si>
    <t>EcoStruxure Machine Advisor MAP 60</t>
  </si>
  <si>
    <t>EcoStruxure Machine Advisor MAP 60</t>
    <phoneticPr fontId="12"/>
  </si>
  <si>
    <t>ESEMABCZTSXAZZ</t>
  </si>
  <si>
    <t>EcoStruxure Machine Advisor MAP 180</t>
    <phoneticPr fontId="12"/>
  </si>
  <si>
    <t>ESEMAPCZTSXAZZ</t>
  </si>
  <si>
    <t>EcoStruxure Machine Advisor MAP 420</t>
    <phoneticPr fontId="12"/>
  </si>
  <si>
    <t>ESEMAMCZTSXAZZ</t>
  </si>
  <si>
    <t>EcoStruxure Machine Advisor MAP 1200</t>
    <phoneticPr fontId="12"/>
  </si>
  <si>
    <t>ESEMAWCZTSPAZZ</t>
  </si>
  <si>
    <t>EcoStruxure Machine Advisor MAP 2000</t>
    <phoneticPr fontId="12"/>
  </si>
  <si>
    <t>ESEMAWCZSSPAZZ</t>
  </si>
  <si>
    <t>EcoStruxure Machine Advisor MAP 5000</t>
    <phoneticPr fontId="12"/>
  </si>
  <si>
    <t>ESEMAWCZMSPAZZ</t>
  </si>
  <si>
    <t>EcoStruxure Machine Advisor MAP 20000</t>
    <phoneticPr fontId="12"/>
  </si>
  <si>
    <t>←モニターするマシン台数を入力してください。例：1台→”１”と入力</t>
    <rPh sb="10" eb="12">
      <t>ダイスウ</t>
    </rPh>
    <rPh sb="13" eb="15">
      <t>ニュウリョク</t>
    </rPh>
    <rPh sb="22" eb="23">
      <t>レイ</t>
    </rPh>
    <rPh sb="25" eb="26">
      <t>ダイ</t>
    </rPh>
    <rPh sb="31" eb="33">
      <t>ニュウリョク</t>
    </rPh>
    <phoneticPr fontId="1"/>
  </si>
  <si>
    <t>←1日の稼働時間を入れてください。例：8時間→”8”と入力</t>
    <rPh sb="17" eb="18">
      <t>レイ</t>
    </rPh>
    <rPh sb="20" eb="22">
      <t>ジカン</t>
    </rPh>
    <rPh sb="27" eb="29">
      <t>ニュウリョク</t>
    </rPh>
    <phoneticPr fontId="1"/>
  </si>
  <si>
    <t>←週当たりの稼働日を入れてくだい。例：5日間→”5”と入力</t>
    <rPh sb="17" eb="18">
      <t>レイ</t>
    </rPh>
    <rPh sb="20" eb="21">
      <t>ニチ</t>
    </rPh>
    <rPh sb="21" eb="22">
      <t>カン</t>
    </rPh>
    <rPh sb="27" eb="29">
      <t>ニュウリョク</t>
    </rPh>
    <phoneticPr fontId="1"/>
  </si>
  <si>
    <t>第4版WEB公開版　22/11/1</t>
    <rPh sb="0" eb="1">
      <t>ダイ</t>
    </rPh>
    <rPh sb="2" eb="3">
      <t>ハン</t>
    </rPh>
    <rPh sb="6" eb="8">
      <t>コウカイ</t>
    </rPh>
    <rPh sb="8" eb="9">
      <t>バン</t>
    </rPh>
    <phoneticPr fontId="1"/>
  </si>
  <si>
    <t>定期イベントの周期 (分単位で入れる）</t>
    <rPh sb="0" eb="2">
      <t>テイキ</t>
    </rPh>
    <rPh sb="7" eb="9">
      <t>シュウキ</t>
    </rPh>
    <rPh sb="11" eb="12">
      <t>フン</t>
    </rPh>
    <rPh sb="12" eb="14">
      <t>タンイ</t>
    </rPh>
    <rPh sb="15" eb="16">
      <t>イ</t>
    </rPh>
    <phoneticPr fontId="1"/>
  </si>
  <si>
    <t>そのイベントで送信される変数の数</t>
    <rPh sb="7" eb="9">
      <t>ソウシン</t>
    </rPh>
    <rPh sb="12" eb="14">
      <t>ヘンスウ</t>
    </rPh>
    <rPh sb="15" eb="16">
      <t>カズ</t>
    </rPh>
    <phoneticPr fontId="1"/>
  </si>
  <si>
    <t>MAP(月）</t>
    <rPh sb="4" eb="5">
      <t>ツキ</t>
    </rPh>
    <phoneticPr fontId="1"/>
  </si>
  <si>
    <t>定期イベントの周期を分単位で入れてください。（最小１＝1分）例：1分毎→”1"と入力
初期値として、1分、5分、10分、15分、30分、60分毎を入力済み</t>
    <rPh sb="0" eb="2">
      <t>テイキ</t>
    </rPh>
    <rPh sb="7" eb="9">
      <t>シュウキ</t>
    </rPh>
    <rPh sb="10" eb="11">
      <t>フン</t>
    </rPh>
    <rPh sb="30" eb="31">
      <t>レイ</t>
    </rPh>
    <rPh sb="33" eb="34">
      <t>プン</t>
    </rPh>
    <rPh sb="34" eb="35">
      <t>ゴト</t>
    </rPh>
    <rPh sb="40" eb="42">
      <t>ニュウリョク</t>
    </rPh>
    <rPh sb="43" eb="46">
      <t>ショキチ</t>
    </rPh>
    <rPh sb="51" eb="52">
      <t>プン</t>
    </rPh>
    <rPh sb="54" eb="55">
      <t>フン</t>
    </rPh>
    <rPh sb="58" eb="59">
      <t>プン</t>
    </rPh>
    <rPh sb="62" eb="63">
      <t>フン</t>
    </rPh>
    <rPh sb="66" eb="67">
      <t>フン</t>
    </rPh>
    <rPh sb="70" eb="71">
      <t>フン</t>
    </rPh>
    <rPh sb="71" eb="72">
      <t>ゴト</t>
    </rPh>
    <rPh sb="73" eb="75">
      <t>ニュウリョク</t>
    </rPh>
    <rPh sb="75" eb="76">
      <t>ズ</t>
    </rPh>
    <phoneticPr fontId="1"/>
  </si>
  <si>
    <t>周期的では無いイベント発生時に送信する変数の数を入れてください。例：10個→10と入力
イベントが複数ある場合はイベントを複数作成してください。</t>
    <phoneticPr fontId="1"/>
  </si>
  <si>
    <t>1日あたりのデータポイント数</t>
    <rPh sb="13" eb="14">
      <t>スウ</t>
    </rPh>
    <phoneticPr fontId="1"/>
  </si>
  <si>
    <t>MAP（月）</t>
    <rPh sb="4" eb="5">
      <t>ツキ</t>
    </rPh>
    <phoneticPr fontId="1"/>
  </si>
  <si>
    <t>定期イベントの周期 (分単位で入れる）</t>
    <phoneticPr fontId="1"/>
  </si>
  <si>
    <t>定期イベントの変数の数</t>
    <rPh sb="0" eb="2">
      <t>テイキ</t>
    </rPh>
    <phoneticPr fontId="1"/>
  </si>
  <si>
    <t>定期イベントの変数の数</t>
    <phoneticPr fontId="1"/>
  </si>
  <si>
    <t>定期イベントの変数の数を入力：上記例では10変数を1分毎及び3分毎にモニター</t>
    <rPh sb="28" eb="29">
      <t>オヨ</t>
    </rPh>
    <rPh sb="31" eb="32">
      <t>プン</t>
    </rPh>
    <rPh sb="32" eb="33">
      <t>ゴト</t>
    </rPh>
    <phoneticPr fontId="1"/>
  </si>
  <si>
    <t>そのイベントで送信される変数の数</t>
    <phoneticPr fontId="1"/>
  </si>
  <si>
    <t>定期的では無いイベントの1日あたりの回数</t>
    <rPh sb="0" eb="3">
      <t>テイキテキ</t>
    </rPh>
    <phoneticPr fontId="1"/>
  </si>
  <si>
    <t>不定期で発生するイベントあたりに送信する変数の数を入力：上記例では、1日２回の不定期イベントが起こり、そのたびに10変数をモニターする。</t>
    <rPh sb="0" eb="3">
      <t>フテイキ</t>
    </rPh>
    <rPh sb="16" eb="18">
      <t>ソウシン</t>
    </rPh>
    <rPh sb="20" eb="22">
      <t>ヘンスウ</t>
    </rPh>
    <rPh sb="23" eb="24">
      <t>カズ</t>
    </rPh>
    <rPh sb="25" eb="27">
      <t>ニュウリョク</t>
    </rPh>
    <rPh sb="37" eb="38">
      <t>カイ</t>
    </rPh>
    <phoneticPr fontId="1"/>
  </si>
  <si>
    <t>定期的では無いイベント(不定期）の1日あたりの想定回数を入力：上記例では2回/日</t>
    <rPh sb="0" eb="3">
      <t>テイキテキ</t>
    </rPh>
    <rPh sb="12" eb="15">
      <t>フテイキ</t>
    </rPh>
    <rPh sb="37" eb="38">
      <t>カイ</t>
    </rPh>
    <rPh sb="39" eb="40">
      <t>ニチ</t>
    </rPh>
    <phoneticPr fontId="1"/>
  </si>
  <si>
    <t>定期的では無いイベントの1日あたりの回数</t>
    <rPh sb="0" eb="2">
      <t>テイキ</t>
    </rPh>
    <rPh sb="2" eb="3">
      <t>テキ</t>
    </rPh>
    <rPh sb="5" eb="6">
      <t>ナ</t>
    </rPh>
    <rPh sb="13" eb="14">
      <t>ニチ</t>
    </rPh>
    <rPh sb="18" eb="20">
      <t>カイスウ</t>
    </rPh>
    <phoneticPr fontId="1"/>
  </si>
  <si>
    <t>定期的では無いイベントの1日あたりの想定回数を入力してください。
例：1日にアラームイベント5回を想定→”5”と入力</t>
    <rPh sb="0" eb="2">
      <t>テイキ</t>
    </rPh>
    <rPh sb="2" eb="3">
      <t>テキ</t>
    </rPh>
    <rPh sb="5" eb="6">
      <t>ナ</t>
    </rPh>
    <rPh sb="13" eb="14">
      <t>ニチ</t>
    </rPh>
    <rPh sb="18" eb="20">
      <t>ソウテイ</t>
    </rPh>
    <rPh sb="20" eb="22">
      <t>カイスウ</t>
    </rPh>
    <rPh sb="23" eb="25">
      <t>ニュウリョク</t>
    </rPh>
    <rPh sb="33" eb="34">
      <t>レイ</t>
    </rPh>
    <rPh sb="36" eb="37">
      <t>ニチ</t>
    </rPh>
    <rPh sb="47" eb="48">
      <t>カイ</t>
    </rPh>
    <rPh sb="49" eb="51">
      <t>ソウテイ</t>
    </rPh>
    <rPh sb="56" eb="58">
      <t>ニュウリョク</t>
    </rPh>
    <phoneticPr fontId="1"/>
  </si>
  <si>
    <t>モニターする総変数：上記例では1分間隔10個と3分毎10個と不定期イベントの10個の計30個</t>
    <rPh sb="24" eb="25">
      <t>プン</t>
    </rPh>
    <rPh sb="25" eb="26">
      <t>マイ</t>
    </rPh>
    <rPh sb="28" eb="29">
      <t>コ</t>
    </rPh>
    <rPh sb="30" eb="33">
      <t>フテイキ</t>
    </rPh>
    <phoneticPr fontId="1"/>
  </si>
  <si>
    <t>上記例では月当たり4MAP消費される</t>
    <phoneticPr fontId="1"/>
  </si>
  <si>
    <t>上記例では48MAP</t>
    <phoneticPr fontId="1"/>
  </si>
  <si>
    <t>推奨型式</t>
    <rPh sb="0" eb="2">
      <t>スイショウ</t>
    </rPh>
    <rPh sb="2" eb="4">
      <t>カタシキ</t>
    </rPh>
    <phoneticPr fontId="1"/>
  </si>
  <si>
    <t>最小単位1分で定期イベントのサイクルタイムを入れる：上記例では、1分毎と3分毎の周期を設定（初期値として、1分、5分、10分、15分、30分、60分が入ってるが、変更してもOK)</t>
    <rPh sb="2" eb="4">
      <t>タンイ</t>
    </rPh>
    <rPh sb="7" eb="9">
      <t>テイキ</t>
    </rPh>
    <rPh sb="37" eb="38">
      <t>プン</t>
    </rPh>
    <rPh sb="38" eb="39">
      <t>ゴト</t>
    </rPh>
    <rPh sb="43" eb="45">
      <t>セッテイ</t>
    </rPh>
    <rPh sb="46" eb="49">
      <t>ショキチ</t>
    </rPh>
    <rPh sb="54" eb="55">
      <t>プン</t>
    </rPh>
    <rPh sb="57" eb="58">
      <t>プン</t>
    </rPh>
    <rPh sb="61" eb="62">
      <t>プン</t>
    </rPh>
    <rPh sb="65" eb="66">
      <t>フン</t>
    </rPh>
    <rPh sb="69" eb="70">
      <t>フン</t>
    </rPh>
    <rPh sb="73" eb="74">
      <t>フン</t>
    </rPh>
    <rPh sb="75" eb="76">
      <t>ハイ</t>
    </rPh>
    <rPh sb="81" eb="83">
      <t>ヘンコウ</t>
    </rPh>
    <phoneticPr fontId="1"/>
  </si>
  <si>
    <t>定期イベントの変数の数をを入れて下さい。例：10個→”10”と入力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</si>
</sst>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分&quot;&quot;毎&quot;"/>
    <numFmt numFmtId="180" formatCode="#&quot;回&quot;"/>
    <numFmt numFmtId="181" formatCode="#&quot;個&quot;"/>
  </numFmts>
  <fonts count="27" x14ac:knownFonts="1">
    <font>
      <sz val="11"/>
      <color theme="1"/>
      <name val="游ゴシック"/>
      <family val="2"/>
      <scheme val="minor"/>
    </font>
    <font>
      <sz val="6"/>
      <name val="游ゴシック"/>
      <family val="3"/>
      <charset val="128"/>
      <scheme val="minor"/>
    </font>
    <font>
      <b/>
      <sz val="22"/>
      <color theme="9"/>
      <name val="Meiryo UI"/>
      <family val="3"/>
      <charset val="128"/>
    </font>
    <font>
      <sz val="11"/>
      <color theme="1"/>
      <name val="Meiryo UI"/>
      <family val="3"/>
      <charset val="128"/>
    </font>
    <font>
      <b/>
      <sz val="14"/>
      <color theme="1"/>
      <name val="Meiryo UI"/>
      <family val="3"/>
      <charset val="128"/>
    </font>
    <font>
      <sz val="12"/>
      <name val="Meiryo UI"/>
      <family val="3"/>
      <charset val="128"/>
    </font>
    <font>
      <sz val="14"/>
      <color theme="1"/>
      <name val="Meiryo UI"/>
      <family val="3"/>
      <charset val="128"/>
    </font>
    <font>
      <sz val="12"/>
      <color theme="1"/>
      <name val="Meiryo UI"/>
      <family val="3"/>
      <charset val="128"/>
    </font>
    <font>
      <b/>
      <sz val="11"/>
      <color theme="1"/>
      <name val="Meiryo UI"/>
      <family val="3"/>
      <charset val="128"/>
    </font>
    <font>
      <sz val="11"/>
      <name val="Meiryo UI"/>
      <family val="3"/>
      <charset val="128"/>
    </font>
    <font>
      <sz val="11"/>
      <color theme="1"/>
      <name val="游ゴシック"/>
      <family val="2"/>
      <scheme val="minor"/>
    </font>
    <font>
      <b/>
      <sz val="11"/>
      <color theme="0"/>
      <name val="游ゴシック"/>
      <family val="2"/>
      <charset val="128"/>
      <scheme val="minor"/>
    </font>
    <font>
      <sz val="6"/>
      <name val="游ゴシック"/>
      <family val="2"/>
      <charset val="128"/>
      <scheme val="minor"/>
    </font>
    <font>
      <sz val="11"/>
      <color rgb="FF000000"/>
      <name val="游ゴシック"/>
      <family val="3"/>
      <charset val="128"/>
      <scheme val="minor"/>
    </font>
    <font>
      <b/>
      <sz val="12"/>
      <color theme="4" tint="-0.249977111117893"/>
      <name val="Meiryo UI"/>
      <family val="3"/>
      <charset val="128"/>
    </font>
    <font>
      <sz val="11"/>
      <color rgb="FF0070C0"/>
      <name val="游ゴシック"/>
      <family val="2"/>
      <charset val="128"/>
      <scheme val="minor"/>
    </font>
    <font>
      <b/>
      <sz val="11"/>
      <color rgb="FFFF0000"/>
      <name val="游ゴシック"/>
      <family val="3"/>
      <charset val="128"/>
      <scheme val="minor"/>
    </font>
    <font>
      <b/>
      <sz val="11"/>
      <color rgb="FFFF0000"/>
      <name val="Meiryo UI"/>
      <family val="3"/>
      <charset val="128"/>
    </font>
    <font>
      <sz val="11"/>
      <color rgb="FFFF0000"/>
      <name val="Meiryo UI"/>
      <family val="3"/>
      <charset val="128"/>
    </font>
    <font>
      <sz val="18"/>
      <color theme="1"/>
      <name val="Meiryo UI"/>
      <family val="3"/>
      <charset val="128"/>
    </font>
    <font>
      <sz val="10"/>
      <color theme="2" tint="-0.749992370372631"/>
      <name val="Meiryo UI"/>
      <family val="3"/>
      <charset val="128"/>
    </font>
    <font>
      <b/>
      <sz val="12"/>
      <color theme="1"/>
      <name val="Meiryo UI"/>
      <family val="3"/>
      <charset val="128"/>
    </font>
    <font>
      <b/>
      <sz val="11"/>
      <name val="Meiryo UI"/>
      <family val="3"/>
      <charset val="128"/>
    </font>
    <font>
      <b/>
      <sz val="16"/>
      <color theme="1"/>
      <name val="Meiryo UI"/>
      <family val="3"/>
      <charset val="128"/>
    </font>
    <font>
      <sz val="16"/>
      <color theme="1"/>
      <name val="Meiryo UI"/>
      <family val="3"/>
      <charset val="128"/>
    </font>
    <font>
      <b/>
      <sz val="24"/>
      <color theme="9"/>
      <name val="Meiryo UI"/>
      <family val="3"/>
      <charset val="128"/>
    </font>
    <font>
      <sz val="12"/>
      <color theme="0"/>
      <name val="Meiryo UI"/>
      <family val="3"/>
      <charset val="12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59999389629810485"/>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4"/>
      </left>
      <right style="thin">
        <color theme="4"/>
      </right>
      <top style="thin">
        <color theme="4" tint="0.39997558519241921"/>
      </top>
      <bottom style="thin">
        <color theme="4"/>
      </bottom>
      <diagonal/>
    </border>
    <border>
      <left style="thin">
        <color indexed="64"/>
      </left>
      <right style="thin">
        <color theme="4"/>
      </right>
      <top style="thin">
        <color theme="4" tint="0.39997558519241921"/>
      </top>
      <bottom style="thin">
        <color theme="4"/>
      </bottom>
      <diagonal/>
    </border>
    <border>
      <left style="thin">
        <color theme="4" tint="0.39997558519241921"/>
      </left>
      <right style="thin">
        <color theme="4"/>
      </right>
      <top style="thin">
        <color theme="4" tint="0.39997558519241921"/>
      </top>
      <bottom style="thin">
        <color theme="4"/>
      </bottom>
      <diagonal/>
    </border>
    <border>
      <left style="thin">
        <color indexed="64"/>
      </left>
      <right style="thin">
        <color theme="4"/>
      </right>
      <top style="thin">
        <color indexed="64"/>
      </top>
      <bottom style="thin">
        <color theme="4"/>
      </bottom>
      <diagonal/>
    </border>
    <border>
      <left style="thin">
        <color indexed="64"/>
      </left>
      <right/>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115">
    <xf numFmtId="0" fontId="0" fillId="0" borderId="0" xfId="0"/>
    <xf numFmtId="0" fontId="3" fillId="0" borderId="0" xfId="0" applyFont="1"/>
    <xf numFmtId="0" fontId="4" fillId="2" borderId="1" xfId="0" applyFont="1" applyFill="1" applyBorder="1" applyAlignment="1">
      <alignment vertical="center" wrapText="1"/>
    </xf>
    <xf numFmtId="0" fontId="3" fillId="0" borderId="0" xfId="0" applyFont="1" applyAlignment="1">
      <alignment vertical="center"/>
    </xf>
    <xf numFmtId="0" fontId="2" fillId="2" borderId="0" xfId="0" applyFont="1" applyFill="1" applyAlignment="1">
      <alignment vertical="center"/>
    </xf>
    <xf numFmtId="0" fontId="4" fillId="2" borderId="1" xfId="0" applyFont="1" applyFill="1" applyBorder="1" applyAlignment="1">
      <alignment vertical="center"/>
    </xf>
    <xf numFmtId="0" fontId="3" fillId="0" borderId="3" xfId="0" applyFont="1" applyBorder="1" applyAlignment="1">
      <alignment vertical="center"/>
    </xf>
    <xf numFmtId="0" fontId="8" fillId="2" borderId="13" xfId="0" applyFont="1" applyFill="1" applyBorder="1" applyAlignment="1">
      <alignment vertical="center"/>
    </xf>
    <xf numFmtId="0" fontId="8" fillId="2" borderId="1" xfId="0" applyFont="1" applyFill="1" applyBorder="1" applyAlignment="1">
      <alignment vertical="center"/>
    </xf>
    <xf numFmtId="0" fontId="3" fillId="0" borderId="0" xfId="0" applyFont="1" applyAlignment="1">
      <alignment vertical="top"/>
    </xf>
    <xf numFmtId="0" fontId="8" fillId="2" borderId="16" xfId="0" applyFont="1" applyFill="1" applyBorder="1" applyAlignment="1">
      <alignment vertical="center"/>
    </xf>
    <xf numFmtId="0" fontId="8" fillId="2" borderId="1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4" xfId="0" applyFont="1" applyFill="1" applyBorder="1" applyAlignment="1">
      <alignment horizontal="center" vertical="center"/>
    </xf>
    <xf numFmtId="0" fontId="11" fillId="4" borderId="20" xfId="0" applyFont="1" applyFill="1" applyBorder="1" applyAlignment="1">
      <alignment vertical="center"/>
    </xf>
    <xf numFmtId="38" fontId="0" fillId="5" borderId="20" xfId="1" applyFont="1" applyFill="1" applyBorder="1">
      <alignment vertical="center"/>
    </xf>
    <xf numFmtId="0" fontId="3" fillId="0" borderId="0" xfId="0" applyFont="1" applyAlignment="1">
      <alignment horizontal="left" vertical="top" wrapText="1"/>
    </xf>
    <xf numFmtId="0" fontId="4" fillId="2" borderId="5" xfId="0" applyFont="1" applyFill="1" applyBorder="1" applyAlignment="1">
      <alignment vertical="center" wrapText="1"/>
    </xf>
    <xf numFmtId="38" fontId="0" fillId="0" borderId="0" xfId="1" applyFont="1" applyAlignment="1"/>
    <xf numFmtId="38" fontId="11" fillId="4" borderId="20" xfId="1" applyFont="1" applyFill="1" applyBorder="1" applyAlignment="1">
      <alignment vertical="center"/>
    </xf>
    <xf numFmtId="0" fontId="15" fillId="5" borderId="26" xfId="0" applyFont="1" applyFill="1" applyBorder="1" applyAlignment="1">
      <alignment vertical="center"/>
    </xf>
    <xf numFmtId="0" fontId="15" fillId="0" borderId="26" xfId="0" applyFont="1" applyBorder="1" applyAlignment="1">
      <alignment vertical="center"/>
    </xf>
    <xf numFmtId="0" fontId="16" fillId="5" borderId="26" xfId="0" applyFont="1" applyFill="1" applyBorder="1" applyAlignment="1">
      <alignment vertical="center"/>
    </xf>
    <xf numFmtId="38" fontId="0" fillId="5" borderId="26" xfId="1" applyFont="1" applyFill="1" applyBorder="1">
      <alignment vertical="center"/>
    </xf>
    <xf numFmtId="38" fontId="0" fillId="0" borderId="26" xfId="1" applyFont="1" applyBorder="1">
      <alignment vertical="center"/>
    </xf>
    <xf numFmtId="38" fontId="0" fillId="5" borderId="27" xfId="1" applyFont="1" applyFill="1" applyBorder="1">
      <alignment vertical="center"/>
    </xf>
    <xf numFmtId="0" fontId="0" fillId="5" borderId="28" xfId="0" applyFill="1" applyBorder="1" applyAlignment="1">
      <alignment vertical="center"/>
    </xf>
    <xf numFmtId="0" fontId="0" fillId="0" borderId="28" xfId="0" applyBorder="1" applyAlignment="1">
      <alignment vertical="center"/>
    </xf>
    <xf numFmtId="0" fontId="0" fillId="5" borderId="29" xfId="0" applyFill="1" applyBorder="1" applyAlignment="1">
      <alignment vertical="center"/>
    </xf>
    <xf numFmtId="38" fontId="0" fillId="0" borderId="20" xfId="1" applyFont="1" applyBorder="1">
      <alignment vertical="center"/>
    </xf>
    <xf numFmtId="3" fontId="0" fillId="0" borderId="20" xfId="0" applyNumberFormat="1" applyBorder="1" applyAlignment="1">
      <alignment vertical="center"/>
    </xf>
    <xf numFmtId="3" fontId="0" fillId="5" borderId="20" xfId="0" applyNumberFormat="1" applyFill="1" applyBorder="1" applyAlignment="1">
      <alignment vertical="center"/>
    </xf>
    <xf numFmtId="3" fontId="3" fillId="0" borderId="0" xfId="0" applyNumberFormat="1" applyFont="1"/>
    <xf numFmtId="0" fontId="11" fillId="4" borderId="0" xfId="0" applyFont="1" applyFill="1" applyAlignment="1">
      <alignment vertical="center"/>
    </xf>
    <xf numFmtId="0" fontId="0" fillId="0" borderId="20" xfId="0" applyBorder="1" applyAlignment="1">
      <alignment vertical="center"/>
    </xf>
    <xf numFmtId="0" fontId="13" fillId="0" borderId="20" xfId="0" applyFont="1" applyBorder="1" applyAlignment="1">
      <alignment vertical="center"/>
    </xf>
    <xf numFmtId="38" fontId="0" fillId="0" borderId="20" xfId="1" applyFont="1" applyFill="1" applyBorder="1" applyAlignment="1">
      <alignment vertical="center"/>
    </xf>
    <xf numFmtId="38" fontId="0" fillId="0" borderId="20" xfId="1" applyFont="1" applyFill="1" applyBorder="1">
      <alignment vertical="center"/>
    </xf>
    <xf numFmtId="38" fontId="0" fillId="0" borderId="0" xfId="1" applyFont="1" applyFill="1" applyAlignment="1"/>
    <xf numFmtId="38" fontId="0" fillId="0" borderId="26" xfId="1" applyFont="1" applyFill="1" applyBorder="1">
      <alignment vertical="center"/>
    </xf>
    <xf numFmtId="0" fontId="0" fillId="0" borderId="0" xfId="0" applyAlignment="1">
      <alignment vertical="center"/>
    </xf>
    <xf numFmtId="0" fontId="16" fillId="0" borderId="26" xfId="0" applyFont="1" applyBorder="1" applyAlignment="1">
      <alignment vertical="center"/>
    </xf>
    <xf numFmtId="0" fontId="0" fillId="0" borderId="29" xfId="0" applyBorder="1" applyAlignment="1">
      <alignment vertical="center"/>
    </xf>
    <xf numFmtId="38" fontId="0" fillId="0" borderId="27" xfId="1" applyFont="1" applyFill="1" applyBorder="1">
      <alignment vertical="center"/>
    </xf>
    <xf numFmtId="14" fontId="0" fillId="3" borderId="0" xfId="0" applyNumberFormat="1" applyFill="1"/>
    <xf numFmtId="0" fontId="18" fillId="0" borderId="0" xfId="0" applyFont="1"/>
    <xf numFmtId="0" fontId="19" fillId="0" borderId="0" xfId="0" applyFont="1"/>
    <xf numFmtId="0" fontId="3" fillId="0" borderId="19" xfId="0" applyFont="1" applyBorder="1"/>
    <xf numFmtId="0" fontId="8" fillId="0" borderId="0" xfId="0" applyFont="1"/>
    <xf numFmtId="0" fontId="3" fillId="0" borderId="19" xfId="0" applyFont="1" applyBorder="1" applyAlignment="1">
      <alignment wrapText="1"/>
    </xf>
    <xf numFmtId="0" fontId="4" fillId="7" borderId="0" xfId="0" applyFont="1" applyFill="1"/>
    <xf numFmtId="0" fontId="8" fillId="8" borderId="19" xfId="0" applyFont="1" applyFill="1" applyBorder="1"/>
    <xf numFmtId="0" fontId="8" fillId="9" borderId="19" xfId="0" applyFont="1" applyFill="1" applyBorder="1" applyAlignment="1">
      <alignment vertical="top"/>
    </xf>
    <xf numFmtId="0" fontId="8" fillId="9" borderId="19" xfId="0" applyFont="1" applyFill="1" applyBorder="1"/>
    <xf numFmtId="3" fontId="0" fillId="0" borderId="20" xfId="0" applyNumberFormat="1" applyFill="1" applyBorder="1" applyAlignment="1">
      <alignment vertical="center"/>
    </xf>
    <xf numFmtId="0" fontId="17" fillId="0" borderId="2" xfId="0" applyFont="1" applyBorder="1" applyAlignment="1">
      <alignment horizontal="left" vertical="top" wrapText="1"/>
    </xf>
    <xf numFmtId="0" fontId="14" fillId="0" borderId="0" xfId="0" applyFont="1" applyAlignment="1">
      <alignment horizontal="left" vertical="center" wrapText="1"/>
    </xf>
    <xf numFmtId="0" fontId="14" fillId="0" borderId="0" xfId="0" applyFont="1" applyAlignment="1">
      <alignment horizontal="left" vertical="center"/>
    </xf>
    <xf numFmtId="0" fontId="4" fillId="2" borderId="9"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center" vertical="center" wrapText="1"/>
      <protection locked="0"/>
    </xf>
    <xf numFmtId="0" fontId="20"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176" fontId="6" fillId="8" borderId="1" xfId="0" applyNumberFormat="1" applyFont="1" applyFill="1" applyBorder="1" applyAlignment="1" applyProtection="1">
      <alignment horizontal="center" vertical="center" wrapText="1"/>
      <protection locked="0"/>
    </xf>
    <xf numFmtId="0" fontId="4" fillId="13"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xf>
    <xf numFmtId="180" fontId="5" fillId="11" borderId="1" xfId="0" applyNumberFormat="1" applyFont="1" applyFill="1" applyBorder="1" applyAlignment="1" applyProtection="1">
      <alignment vertical="center"/>
      <protection locked="0"/>
    </xf>
    <xf numFmtId="181" fontId="5" fillId="10" borderId="1" xfId="0" applyNumberFormat="1" applyFont="1" applyFill="1" applyBorder="1" applyAlignment="1" applyProtection="1">
      <alignment vertical="center"/>
      <protection locked="0"/>
    </xf>
    <xf numFmtId="2" fontId="7" fillId="0" borderId="0" xfId="0" applyNumberFormat="1" applyFont="1" applyBorder="1" applyAlignment="1" applyProtection="1">
      <alignment vertical="center"/>
      <protection hidden="1"/>
    </xf>
    <xf numFmtId="181" fontId="7" fillId="12" borderId="1" xfId="0" applyNumberFormat="1" applyFont="1" applyFill="1" applyBorder="1" applyAlignment="1" applyProtection="1">
      <alignment vertical="center"/>
      <protection locked="0"/>
    </xf>
    <xf numFmtId="0" fontId="4" fillId="2" borderId="8" xfId="0" applyFont="1" applyFill="1" applyBorder="1" applyAlignment="1">
      <alignment vertical="center"/>
    </xf>
    <xf numFmtId="1" fontId="21" fillId="0" borderId="17" xfId="0" applyNumberFormat="1" applyFont="1" applyBorder="1" applyAlignment="1" applyProtection="1">
      <alignment vertical="center"/>
      <protection hidden="1"/>
    </xf>
    <xf numFmtId="38" fontId="5" fillId="0" borderId="10" xfId="1" applyFont="1" applyBorder="1" applyAlignment="1">
      <alignment vertical="center"/>
    </xf>
    <xf numFmtId="0" fontId="5" fillId="0" borderId="14" xfId="0" applyFont="1" applyBorder="1" applyAlignment="1">
      <alignment vertical="center"/>
    </xf>
    <xf numFmtId="0" fontId="5" fillId="0" borderId="10" xfId="0" applyFont="1" applyBorder="1" applyAlignment="1">
      <alignment vertical="center"/>
    </xf>
    <xf numFmtId="1" fontId="21" fillId="0" borderId="18" xfId="0" applyNumberFormat="1" applyFont="1" applyBorder="1" applyAlignment="1" applyProtection="1">
      <alignment vertical="center"/>
      <protection hidden="1"/>
    </xf>
    <xf numFmtId="0" fontId="5" fillId="0" borderId="11" xfId="0" applyFont="1" applyBorder="1" applyAlignment="1" applyProtection="1">
      <alignment vertical="center"/>
      <protection hidden="1"/>
    </xf>
    <xf numFmtId="0" fontId="5" fillId="0" borderId="15" xfId="0" applyFont="1" applyBorder="1" applyAlignment="1">
      <alignment vertical="center"/>
    </xf>
    <xf numFmtId="0" fontId="5" fillId="0" borderId="11" xfId="0" applyFont="1" applyBorder="1" applyAlignment="1">
      <alignment vertical="center"/>
    </xf>
    <xf numFmtId="38" fontId="21" fillId="6" borderId="16" xfId="1" applyFont="1" applyFill="1" applyBorder="1" applyAlignment="1" applyProtection="1">
      <alignment horizontal="right" vertical="center"/>
      <protection hidden="1"/>
    </xf>
    <xf numFmtId="0" fontId="7" fillId="0" borderId="16" xfId="0" applyFont="1" applyBorder="1" applyAlignment="1" applyProtection="1">
      <alignment horizontal="right" vertical="center"/>
      <protection hidden="1"/>
    </xf>
    <xf numFmtId="0" fontId="20" fillId="11" borderId="5" xfId="0" applyFont="1" applyFill="1" applyBorder="1" applyAlignment="1">
      <alignment horizontal="left" vertical="center" wrapText="1"/>
    </xf>
    <xf numFmtId="0" fontId="20" fillId="11" borderId="6" xfId="0" applyFont="1" applyFill="1" applyBorder="1" applyAlignment="1">
      <alignment horizontal="left" vertical="center" wrapText="1"/>
    </xf>
    <xf numFmtId="0" fontId="20" fillId="11" borderId="7" xfId="0" applyFont="1" applyFill="1" applyBorder="1" applyAlignment="1">
      <alignment horizontal="left" vertical="center" wrapText="1"/>
    </xf>
    <xf numFmtId="1" fontId="7" fillId="0" borderId="0" xfId="0" applyNumberFormat="1" applyFont="1" applyBorder="1" applyAlignment="1" applyProtection="1">
      <alignment vertical="center"/>
      <protection hidden="1"/>
    </xf>
    <xf numFmtId="1" fontId="7" fillId="0" borderId="0" xfId="0" applyNumberFormat="1" applyFont="1" applyFill="1" applyBorder="1" applyAlignment="1" applyProtection="1">
      <alignment vertical="center"/>
      <protection locked="0"/>
    </xf>
    <xf numFmtId="180" fontId="5" fillId="0" borderId="0" xfId="0" applyNumberFormat="1" applyFont="1" applyFill="1" applyBorder="1" applyAlignment="1" applyProtection="1">
      <alignment vertical="center"/>
      <protection locked="0"/>
    </xf>
    <xf numFmtId="0" fontId="20" fillId="8" borderId="1" xfId="0" applyFont="1" applyFill="1" applyBorder="1" applyAlignment="1">
      <alignment horizontal="left" vertical="center" wrapText="1"/>
    </xf>
    <xf numFmtId="0" fontId="20" fillId="12" borderId="5" xfId="0" applyFont="1" applyFill="1" applyBorder="1" applyAlignment="1">
      <alignment horizontal="left" vertical="center" wrapText="1"/>
    </xf>
    <xf numFmtId="0" fontId="20" fillId="12" borderId="6" xfId="0" applyFont="1" applyFill="1" applyBorder="1" applyAlignment="1">
      <alignment horizontal="left" vertical="center" wrapText="1"/>
    </xf>
    <xf numFmtId="0" fontId="20" fillId="12" borderId="7" xfId="0" applyFont="1" applyFill="1" applyBorder="1" applyAlignment="1">
      <alignment horizontal="left" vertical="center" wrapText="1"/>
    </xf>
    <xf numFmtId="2" fontId="7" fillId="0" borderId="0" xfId="0" applyNumberFormat="1" applyFont="1" applyFill="1" applyBorder="1" applyAlignment="1" applyProtection="1">
      <alignment vertical="center"/>
      <protection hidden="1"/>
    </xf>
    <xf numFmtId="0" fontId="3" fillId="0" borderId="0" xfId="0" applyFont="1" applyFill="1" applyBorder="1" applyAlignment="1">
      <alignment vertical="center"/>
    </xf>
    <xf numFmtId="0" fontId="3" fillId="0" borderId="0" xfId="0" applyFont="1" applyFill="1" applyBorder="1" applyAlignment="1">
      <alignment horizontal="left" vertical="top"/>
    </xf>
    <xf numFmtId="0" fontId="9" fillId="0" borderId="0" xfId="0" applyFont="1" applyBorder="1" applyAlignment="1">
      <alignment vertical="top" wrapText="1"/>
    </xf>
    <xf numFmtId="38" fontId="5" fillId="0" borderId="2" xfId="1" applyFont="1" applyBorder="1" applyAlignment="1">
      <alignment vertical="center"/>
    </xf>
    <xf numFmtId="0" fontId="5" fillId="0" borderId="0" xfId="0" applyFont="1" applyBorder="1" applyAlignment="1">
      <alignment vertical="center"/>
    </xf>
    <xf numFmtId="0" fontId="7" fillId="0" borderId="30" xfId="0" applyFont="1" applyBorder="1" applyAlignment="1" applyProtection="1">
      <alignment horizontal="right" vertical="center"/>
      <protection hidden="1"/>
    </xf>
    <xf numFmtId="0" fontId="4" fillId="0" borderId="1" xfId="0" applyFont="1" applyBorder="1" applyAlignment="1">
      <alignment horizontal="center" vertical="center"/>
    </xf>
    <xf numFmtId="1" fontId="3" fillId="0" borderId="0" xfId="0" applyNumberFormat="1" applyFont="1" applyFill="1" applyBorder="1" applyAlignment="1">
      <alignment vertical="top" wrapText="1"/>
    </xf>
    <xf numFmtId="0" fontId="22" fillId="0" borderId="1" xfId="0" applyFont="1" applyBorder="1" applyAlignment="1">
      <alignment horizontal="left" vertical="top" wrapText="1"/>
    </xf>
    <xf numFmtId="0" fontId="23" fillId="0" borderId="0" xfId="0" applyFont="1" applyAlignment="1" applyProtection="1">
      <alignment vertical="center"/>
      <protection hidden="1"/>
    </xf>
    <xf numFmtId="0" fontId="24" fillId="0" borderId="0" xfId="0" applyFont="1" applyAlignment="1">
      <alignment vertical="center"/>
    </xf>
    <xf numFmtId="0" fontId="23" fillId="0" borderId="22" xfId="0" applyFont="1" applyBorder="1"/>
    <xf numFmtId="0" fontId="23" fillId="0" borderId="23" xfId="0" applyFont="1" applyBorder="1"/>
    <xf numFmtId="0" fontId="23" fillId="0" borderId="24" xfId="0" applyFont="1" applyBorder="1" applyProtection="1">
      <protection hidden="1"/>
    </xf>
    <xf numFmtId="38" fontId="23" fillId="0" borderId="25" xfId="1" applyFont="1" applyBorder="1" applyAlignment="1" applyProtection="1">
      <protection hidden="1"/>
    </xf>
    <xf numFmtId="0" fontId="23" fillId="0" borderId="13" xfId="0" applyFont="1" applyBorder="1" applyAlignment="1">
      <alignment horizontal="right"/>
    </xf>
    <xf numFmtId="38" fontId="23" fillId="0" borderId="21" xfId="1" applyFont="1" applyBorder="1" applyAlignment="1" applyProtection="1">
      <protection hidden="1"/>
    </xf>
    <xf numFmtId="0" fontId="25" fillId="0" borderId="0" xfId="0" applyFont="1" applyFill="1" applyAlignment="1">
      <alignment horizontal="center" vertical="center"/>
    </xf>
    <xf numFmtId="0" fontId="3" fillId="0" borderId="19" xfId="0" applyFont="1" applyFill="1" applyBorder="1"/>
    <xf numFmtId="1" fontId="26" fillId="0" borderId="0" xfId="0" applyNumberFormat="1" applyFont="1" applyBorder="1" applyAlignment="1" applyProtection="1">
      <alignment vertical="center"/>
      <protection hidden="1"/>
    </xf>
    <xf numFmtId="2" fontId="26" fillId="0" borderId="0" xfId="0" applyNumberFormat="1" applyFont="1" applyBorder="1" applyAlignment="1" applyProtection="1">
      <alignment vertical="center"/>
      <protection hidden="1"/>
    </xf>
    <xf numFmtId="0" fontId="20" fillId="10" borderId="1" xfId="0" applyFont="1" applyFill="1" applyBorder="1" applyAlignment="1">
      <alignment horizontal="left" vertical="center" wrapText="1"/>
    </xf>
  </cellXfs>
  <cellStyles count="2">
    <cellStyle name="桁区切り" xfId="1" builtinId="6"/>
    <cellStyle name="標準" xfId="0" builtinId="0"/>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color auto="1"/>
      </font>
      <fill>
        <patternFill>
          <bgColor theme="9"/>
        </patternFill>
      </fill>
    </dxf>
    <dxf>
      <font>
        <color theme="1"/>
      </font>
      <fill>
        <patternFill>
          <bgColor theme="9"/>
        </patternFill>
      </fill>
    </dxf>
    <dxf>
      <font>
        <color theme="1"/>
      </font>
      <fill>
        <patternFill>
          <bgColor rgb="FFFFC000"/>
        </patternFill>
      </fill>
    </dxf>
    <dxf>
      <fill>
        <patternFill>
          <bgColor rgb="FFFF0000"/>
        </patternFill>
      </fill>
    </dxf>
    <dxf>
      <font>
        <color auto="1"/>
      </font>
      <fill>
        <patternFill>
          <bgColor theme="9"/>
        </patternFill>
      </fill>
    </dxf>
    <dxf>
      <font>
        <color theme="1"/>
      </font>
      <fill>
        <patternFill>
          <bgColor rgb="FFFFC000"/>
        </patternFill>
      </fill>
    </dxf>
    <dxf>
      <font>
        <color theme="1"/>
      </font>
      <fill>
        <patternFill>
          <bgColor theme="9"/>
        </patternFill>
      </fill>
    </dxf>
    <dxf>
      <font>
        <color theme="1"/>
      </font>
      <fill>
        <patternFill>
          <bgColor rgb="FFFFC000"/>
        </patternFill>
      </fill>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border diagonalUp="0" diagonalDown="0">
        <left style="thin">
          <color theme="4"/>
        </left>
        <right style="thin">
          <color theme="4"/>
        </right>
        <top style="thin">
          <color theme="4" tint="0.39997558519241921"/>
        </top>
        <bottom style="thin">
          <color theme="4"/>
        </bottom>
        <vertical/>
        <horizontal/>
      </border>
    </dxf>
    <dxf>
      <fill>
        <patternFill patternType="none">
          <fgColor indexed="64"/>
          <bgColor indexed="65"/>
        </patternFill>
      </fill>
      <alignment horizontal="general" vertical="center" textRotation="0" wrapText="0" indent="0" justifyLastLine="0" shrinkToFit="0" readingOrder="0"/>
      <border diagonalUp="0" diagonalDown="0">
        <left style="thin">
          <color theme="4" tint="0.39997558519241921"/>
        </left>
        <right style="thin">
          <color theme="4"/>
        </right>
        <top style="thin">
          <color theme="4" tint="0.39997558519241921"/>
        </top>
        <bottom style="thin">
          <color theme="4"/>
        </bottom>
        <vertical/>
        <horizontal/>
      </border>
    </dxf>
    <dxf>
      <font>
        <b/>
        <i val="0"/>
        <strike val="0"/>
        <condense val="0"/>
        <extend val="0"/>
        <outline val="0"/>
        <shadow val="0"/>
        <u val="none"/>
        <vertAlign val="baseline"/>
        <sz val="11"/>
        <color rgb="FFFF0000"/>
        <name val="游ゴシック"/>
        <family val="3"/>
        <charset val="128"/>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theme="4"/>
        </left>
        <right style="thin">
          <color theme="4"/>
        </right>
        <top style="thin">
          <color theme="4" tint="0.39997558519241921"/>
        </top>
        <bottom style="thin">
          <color theme="4"/>
        </bottom>
        <vertical/>
        <horizontal/>
      </border>
    </dxf>
    <dxf>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2080260</xdr:colOff>
      <xdr:row>10</xdr:row>
      <xdr:rowOff>170773</xdr:rowOff>
    </xdr:to>
    <xdr:pic>
      <xdr:nvPicPr>
        <xdr:cNvPr id="6" name="図 5">
          <a:extLst>
            <a:ext uri="{FF2B5EF4-FFF2-40B4-BE49-F238E27FC236}">
              <a16:creationId xmlns:a16="http://schemas.microsoft.com/office/drawing/2014/main" id="{6914C62C-DD09-461C-AFE6-D9CBFF6E4E57}"/>
            </a:ext>
          </a:extLst>
        </xdr:cNvPr>
        <xdr:cNvPicPr>
          <a:picLocks noChangeAspect="1"/>
        </xdr:cNvPicPr>
      </xdr:nvPicPr>
      <xdr:blipFill>
        <a:blip xmlns:r="http://schemas.openxmlformats.org/officeDocument/2006/relationships" r:embed="rId1"/>
        <a:stretch>
          <a:fillRect/>
        </a:stretch>
      </xdr:blipFill>
      <xdr:spPr>
        <a:xfrm>
          <a:off x="1363980" y="548640"/>
          <a:ext cx="4754880" cy="1694773"/>
        </a:xfrm>
        <a:prstGeom prst="rect">
          <a:avLst/>
        </a:prstGeom>
      </xdr:spPr>
    </xdr:pic>
    <xdr:clientData/>
  </xdr:twoCellAnchor>
  <xdr:twoCellAnchor editAs="oneCell">
    <xdr:from>
      <xdr:col>2</xdr:col>
      <xdr:colOff>0</xdr:colOff>
      <xdr:row>22</xdr:row>
      <xdr:rowOff>1</xdr:rowOff>
    </xdr:from>
    <xdr:to>
      <xdr:col>3</xdr:col>
      <xdr:colOff>5318760</xdr:colOff>
      <xdr:row>29</xdr:row>
      <xdr:rowOff>1837</xdr:rowOff>
    </xdr:to>
    <xdr:pic>
      <xdr:nvPicPr>
        <xdr:cNvPr id="8" name="図 7">
          <a:extLst>
            <a:ext uri="{FF2B5EF4-FFF2-40B4-BE49-F238E27FC236}">
              <a16:creationId xmlns:a16="http://schemas.microsoft.com/office/drawing/2014/main" id="{367C5C97-E144-4F1E-A9B6-58AB1F20DBFC}"/>
            </a:ext>
          </a:extLst>
        </xdr:cNvPr>
        <xdr:cNvPicPr>
          <a:picLocks noChangeAspect="1"/>
        </xdr:cNvPicPr>
      </xdr:nvPicPr>
      <xdr:blipFill>
        <a:blip xmlns:r="http://schemas.openxmlformats.org/officeDocument/2006/relationships" r:embed="rId2"/>
        <a:stretch>
          <a:fillRect/>
        </a:stretch>
      </xdr:blipFill>
      <xdr:spPr>
        <a:xfrm>
          <a:off x="1363980" y="4404361"/>
          <a:ext cx="7993380" cy="1335336"/>
        </a:xfrm>
        <a:prstGeom prst="rect">
          <a:avLst/>
        </a:prstGeom>
      </xdr:spPr>
    </xdr:pic>
    <xdr:clientData/>
  </xdr:twoCellAnchor>
  <xdr:twoCellAnchor editAs="oneCell">
    <xdr:from>
      <xdr:col>2</xdr:col>
      <xdr:colOff>0</xdr:colOff>
      <xdr:row>46</xdr:row>
      <xdr:rowOff>0</xdr:rowOff>
    </xdr:from>
    <xdr:to>
      <xdr:col>3</xdr:col>
      <xdr:colOff>2051190</xdr:colOff>
      <xdr:row>61</xdr:row>
      <xdr:rowOff>122809</xdr:rowOff>
    </xdr:to>
    <xdr:pic>
      <xdr:nvPicPr>
        <xdr:cNvPr id="9" name="図 8">
          <a:extLst>
            <a:ext uri="{FF2B5EF4-FFF2-40B4-BE49-F238E27FC236}">
              <a16:creationId xmlns:a16="http://schemas.microsoft.com/office/drawing/2014/main" id="{7BF179E3-81FD-49AA-8457-0A609C51D1A6}"/>
            </a:ext>
          </a:extLst>
        </xdr:cNvPr>
        <xdr:cNvPicPr>
          <a:picLocks noChangeAspect="1"/>
        </xdr:cNvPicPr>
      </xdr:nvPicPr>
      <xdr:blipFill>
        <a:blip xmlns:r="http://schemas.openxmlformats.org/officeDocument/2006/relationships" r:embed="rId3"/>
        <a:stretch>
          <a:fillRect/>
        </a:stretch>
      </xdr:blipFill>
      <xdr:spPr>
        <a:xfrm>
          <a:off x="1363980" y="9166860"/>
          <a:ext cx="4725810" cy="29803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AF7279-CC45-4F25-B9BD-6BF74845A49D}" name="テーブル2" displayName="テーブル2" ref="A1:G15" totalsRowShown="0" headerRowDxfId="25" tableBorderDxfId="24" headerRowCellStyle="桁区切り">
  <autoFilter ref="A1:G15" xr:uid="{39AF7279-CC45-4F25-B9BD-6BF74845A49D}"/>
  <tableColumns count="7">
    <tableColumn id="1" xr3:uid="{B7D64668-CEBC-4BF2-8622-C8D92340DB64}" name="MAP Min" dataDxfId="23"/>
    <tableColumn id="2" xr3:uid="{073D91CB-4EE0-410C-871B-710A5F04698E}" name="MAP Max" dataDxfId="22"/>
    <tableColumn id="3" xr3:uid="{6BB4F009-EFD7-4C83-A263-1CA97018B0C1}" name="CR" dataDxfId="21"/>
    <tableColumn id="4" xr3:uid="{32079936-2772-4E30-A3F0-BF7898688503}" name="Product Description" dataDxfId="20"/>
    <tableColumn id="5" xr3:uid="{0C2656E0-A069-42A7-ADAF-EB2EE9AE984D}" name="MAP" dataDxfId="19" dataCellStyle="桁区切り"/>
    <tableColumn id="6" xr3:uid="{5A320822-5B5B-4142-92BC-20A0015C21BE}" name="標準価格2022" dataDxfId="18" dataCellStyle="桁区切り"/>
    <tableColumn id="7" xr3:uid="{CCBA1312-0046-4849-8F4F-EE2009BBA265}" name="標準価格2023" dataDxfId="17" dataCellStyle="桁区切り"/>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109BD-4DBB-47C5-8E91-9D6D38C153A9}">
  <sheetPr>
    <tabColor theme="4" tint="0.39997558519241921"/>
  </sheetPr>
  <dimension ref="A1:D46"/>
  <sheetViews>
    <sheetView tabSelected="1" workbookViewId="0">
      <selection activeCell="D6" sqref="D6"/>
    </sheetView>
  </sheetViews>
  <sheetFormatPr defaultColWidth="8.69921875" defaultRowHeight="15" x14ac:dyDescent="0.3"/>
  <cols>
    <col min="1" max="1" width="8.69921875" style="1"/>
    <col min="2" max="2" width="9.19921875" style="1" customWidth="1"/>
    <col min="3" max="3" width="35.09765625" style="1" customWidth="1"/>
    <col min="4" max="4" width="132.69921875" style="1" customWidth="1"/>
    <col min="5" max="16384" width="8.69921875" style="1"/>
  </cols>
  <sheetData>
    <row r="1" spans="1:4" ht="24.6" x14ac:dyDescent="0.45">
      <c r="A1" s="46" t="s">
        <v>0</v>
      </c>
    </row>
    <row r="2" spans="1:4" ht="18.600000000000001" x14ac:dyDescent="0.35">
      <c r="B2" s="50" t="s">
        <v>1</v>
      </c>
    </row>
    <row r="12" spans="1:4" x14ac:dyDescent="0.3">
      <c r="C12" s="48" t="s">
        <v>2</v>
      </c>
    </row>
    <row r="13" spans="1:4" x14ac:dyDescent="0.3">
      <c r="C13" s="111" t="s">
        <v>3</v>
      </c>
      <c r="D13" s="47" t="s">
        <v>4</v>
      </c>
    </row>
    <row r="14" spans="1:4" x14ac:dyDescent="0.3">
      <c r="C14" s="111" t="s">
        <v>5</v>
      </c>
      <c r="D14" s="47" t="s">
        <v>6</v>
      </c>
    </row>
    <row r="15" spans="1:4" x14ac:dyDescent="0.3">
      <c r="C15" s="111" t="s">
        <v>7</v>
      </c>
      <c r="D15" s="47" t="s">
        <v>8</v>
      </c>
    </row>
    <row r="16" spans="1:4" x14ac:dyDescent="0.3">
      <c r="C16" s="111" t="s">
        <v>80</v>
      </c>
      <c r="D16" s="47" t="s">
        <v>94</v>
      </c>
    </row>
    <row r="17" spans="2:4" x14ac:dyDescent="0.3">
      <c r="C17" s="111" t="s">
        <v>82</v>
      </c>
      <c r="D17" s="47" t="s">
        <v>83</v>
      </c>
    </row>
    <row r="18" spans="2:4" x14ac:dyDescent="0.3">
      <c r="C18" s="111" t="s">
        <v>85</v>
      </c>
      <c r="D18" s="47" t="s">
        <v>87</v>
      </c>
    </row>
    <row r="19" spans="2:4" x14ac:dyDescent="0.3">
      <c r="C19" s="111" t="s">
        <v>84</v>
      </c>
      <c r="D19" s="47" t="s">
        <v>86</v>
      </c>
    </row>
    <row r="22" spans="2:4" ht="18.600000000000001" x14ac:dyDescent="0.35">
      <c r="B22" s="50" t="s">
        <v>9</v>
      </c>
    </row>
    <row r="31" spans="2:4" x14ac:dyDescent="0.3">
      <c r="C31" s="48" t="s">
        <v>10</v>
      </c>
    </row>
    <row r="32" spans="2:4" x14ac:dyDescent="0.3">
      <c r="C32" s="51" t="s">
        <v>11</v>
      </c>
      <c r="D32" s="47" t="s">
        <v>90</v>
      </c>
    </row>
    <row r="33" spans="3:4" x14ac:dyDescent="0.3">
      <c r="C33" s="51" t="s">
        <v>12</v>
      </c>
      <c r="D33" s="47" t="s">
        <v>91</v>
      </c>
    </row>
    <row r="34" spans="3:4" x14ac:dyDescent="0.3">
      <c r="C34" s="51" t="s">
        <v>13</v>
      </c>
      <c r="D34" s="47" t="s">
        <v>92</v>
      </c>
    </row>
    <row r="35" spans="3:4" x14ac:dyDescent="0.3">
      <c r="C35" s="48"/>
    </row>
    <row r="36" spans="3:4" x14ac:dyDescent="0.3">
      <c r="C36" s="48" t="s">
        <v>14</v>
      </c>
    </row>
    <row r="37" spans="3:4" ht="30" x14ac:dyDescent="0.3">
      <c r="C37" s="52" t="s">
        <v>15</v>
      </c>
      <c r="D37" s="49" t="s">
        <v>16</v>
      </c>
    </row>
    <row r="38" spans="3:4" x14ac:dyDescent="0.3">
      <c r="C38" s="53" t="s">
        <v>17</v>
      </c>
      <c r="D38" s="47" t="s">
        <v>18</v>
      </c>
    </row>
    <row r="39" spans="3:4" x14ac:dyDescent="0.3">
      <c r="C39" s="53" t="s">
        <v>19</v>
      </c>
      <c r="D39" s="47" t="s">
        <v>20</v>
      </c>
    </row>
    <row r="40" spans="3:4" x14ac:dyDescent="0.3">
      <c r="C40" s="53" t="s">
        <v>21</v>
      </c>
      <c r="D40" s="47" t="s">
        <v>22</v>
      </c>
    </row>
    <row r="41" spans="3:4" x14ac:dyDescent="0.3">
      <c r="C41" s="53" t="s">
        <v>23</v>
      </c>
      <c r="D41" s="47" t="s">
        <v>24</v>
      </c>
    </row>
    <row r="42" spans="3:4" x14ac:dyDescent="0.3">
      <c r="C42" s="1" t="s">
        <v>25</v>
      </c>
    </row>
    <row r="43" spans="3:4" x14ac:dyDescent="0.3">
      <c r="C43" s="1" t="s">
        <v>26</v>
      </c>
    </row>
    <row r="44" spans="3:4" x14ac:dyDescent="0.3">
      <c r="C44" s="1" t="s">
        <v>27</v>
      </c>
    </row>
    <row r="46" spans="3:4" x14ac:dyDescent="0.3">
      <c r="C46" s="1" t="s">
        <v>28</v>
      </c>
    </row>
  </sheetData>
  <sheetProtection algorithmName="SHA-512" hashValue="wE/anu61tWIw4+4Jut2GqDFByPWd6n8x9P3deT/m612+vixra+Nfo8pXMS62cU6Wh4OOwQgZNSedql3ckGJnJA==" saltValue="9Un1inxiHtGzWT9xBKKI5g==" spinCount="100000" sheet="1" objects="1" scenarios="1"/>
  <phoneticPr fontId="1"/>
  <pageMargins left="0.7" right="0.7" top="0.75" bottom="0.75" header="0.3" footer="0.3"/>
  <pageSetup paperSize="9" orientation="portrait" horizontalDpi="4294967293" verticalDpi="0" r:id="rId1"/>
  <headerFooter>
    <oddFooter>&amp;C&amp;1#&amp;"Arial"&amp;6&amp;K626469Internal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A804-E4FD-4B12-978E-74235B4DCD3F}">
  <sheetPr>
    <tabColor rgb="FF92D050"/>
  </sheetPr>
  <dimension ref="A1:BE32"/>
  <sheetViews>
    <sheetView workbookViewId="0">
      <selection activeCell="B7" sqref="B7"/>
    </sheetView>
  </sheetViews>
  <sheetFormatPr defaultColWidth="11.19921875" defaultRowHeight="15" x14ac:dyDescent="0.3"/>
  <cols>
    <col min="1" max="1" width="44.5" style="1" customWidth="1"/>
    <col min="2" max="2" width="16.19921875" style="1" bestFit="1" customWidth="1"/>
    <col min="3" max="5" width="14.59765625" style="1" bestFit="1" customWidth="1"/>
    <col min="6" max="6" width="12.59765625" style="1" bestFit="1" customWidth="1"/>
    <col min="7" max="7" width="11.19921875" style="1" bestFit="1" customWidth="1"/>
    <col min="8" max="8" width="16" style="1" customWidth="1"/>
    <col min="9" max="11" width="15.8984375" style="1" bestFit="1" customWidth="1"/>
    <col min="12" max="12" width="15.8984375" style="1" customWidth="1"/>
    <col min="13" max="16384" width="11.19921875" style="1"/>
  </cols>
  <sheetData>
    <row r="1" spans="1:57" ht="15" customHeight="1" x14ac:dyDescent="0.3">
      <c r="A1" s="56" t="s">
        <v>72</v>
      </c>
      <c r="B1" s="110" t="s">
        <v>29</v>
      </c>
      <c r="C1" s="110"/>
      <c r="D1" s="110"/>
      <c r="E1" s="110"/>
      <c r="F1" s="110"/>
      <c r="G1" s="110"/>
      <c r="H1" s="110"/>
      <c r="I1" s="110"/>
      <c r="J1" s="110"/>
      <c r="K1" s="110"/>
      <c r="L1" s="110"/>
    </row>
    <row r="2" spans="1:57" x14ac:dyDescent="0.3">
      <c r="A2" s="57"/>
      <c r="B2" s="110"/>
      <c r="C2" s="110"/>
      <c r="D2" s="110"/>
      <c r="E2" s="110"/>
      <c r="F2" s="110"/>
      <c r="G2" s="110"/>
      <c r="H2" s="110"/>
      <c r="I2" s="110"/>
      <c r="J2" s="110"/>
      <c r="K2" s="110"/>
      <c r="L2" s="110"/>
    </row>
    <row r="3" spans="1:57" ht="15.6" thickBot="1" x14ac:dyDescent="0.35">
      <c r="A3" s="57"/>
      <c r="B3" s="110"/>
      <c r="C3" s="110"/>
      <c r="D3" s="110"/>
      <c r="E3" s="110"/>
      <c r="F3" s="110"/>
      <c r="G3" s="110"/>
      <c r="H3" s="110"/>
      <c r="I3" s="110"/>
      <c r="J3" s="110"/>
      <c r="K3" s="110"/>
      <c r="L3" s="110"/>
    </row>
    <row r="4" spans="1:57" ht="30.6" thickBot="1" x14ac:dyDescent="0.35">
      <c r="A4" s="17" t="s">
        <v>30</v>
      </c>
      <c r="B4" s="65"/>
      <c r="C4" s="61" t="s">
        <v>69</v>
      </c>
      <c r="D4" s="62"/>
      <c r="E4" s="62"/>
      <c r="F4" s="62"/>
      <c r="G4" s="62"/>
      <c r="H4" s="62"/>
      <c r="I4" s="62"/>
      <c r="J4" s="62"/>
      <c r="K4" s="62"/>
      <c r="L4" s="62"/>
    </row>
    <row r="5" spans="1:57" s="4" customFormat="1" ht="30.6" thickBot="1" x14ac:dyDescent="0.5">
      <c r="A5" s="2" t="s">
        <v>31</v>
      </c>
      <c r="B5" s="65"/>
      <c r="C5" s="61" t="s">
        <v>70</v>
      </c>
      <c r="D5" s="62"/>
      <c r="E5" s="62"/>
      <c r="F5" s="62"/>
      <c r="G5" s="62"/>
      <c r="H5" s="62"/>
      <c r="I5" s="63"/>
      <c r="J5" s="63"/>
      <c r="K5" s="63"/>
      <c r="L5" s="6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1:57" s="4" customFormat="1" ht="30.6" thickBot="1" x14ac:dyDescent="0.5">
      <c r="A6" s="2" t="s">
        <v>32</v>
      </c>
      <c r="B6" s="65"/>
      <c r="C6" s="61" t="s">
        <v>71</v>
      </c>
      <c r="D6" s="62"/>
      <c r="E6" s="62"/>
      <c r="F6" s="62"/>
      <c r="G6" s="62"/>
      <c r="H6" s="62"/>
      <c r="I6" s="63"/>
      <c r="J6" s="63"/>
      <c r="K6" s="63"/>
      <c r="L6" s="6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s="4" customFormat="1" ht="21" customHeight="1" thickBot="1" x14ac:dyDescent="0.5">
      <c r="A7" s="59"/>
      <c r="B7" s="60"/>
      <c r="C7" s="61"/>
      <c r="D7" s="62"/>
      <c r="E7" s="62"/>
      <c r="F7" s="62"/>
      <c r="G7" s="62"/>
      <c r="H7" s="62"/>
      <c r="I7" s="63"/>
      <c r="J7" s="63"/>
      <c r="K7" s="63"/>
      <c r="L7" s="6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row>
    <row r="8" spans="1:57" s="3" customFormat="1" ht="30" customHeight="1" thickBot="1" x14ac:dyDescent="0.5">
      <c r="A8" s="5" t="s">
        <v>73</v>
      </c>
      <c r="B8" s="64">
        <v>1</v>
      </c>
      <c r="C8" s="64">
        <v>5</v>
      </c>
      <c r="D8" s="64">
        <v>10</v>
      </c>
      <c r="E8" s="64">
        <v>15</v>
      </c>
      <c r="F8" s="64">
        <v>30</v>
      </c>
      <c r="G8" s="64">
        <v>60</v>
      </c>
      <c r="H8" s="88" t="s">
        <v>76</v>
      </c>
      <c r="I8" s="88"/>
      <c r="J8" s="88"/>
      <c r="K8" s="88"/>
      <c r="L8" s="87"/>
    </row>
    <row r="9" spans="1:57" s="3" customFormat="1" ht="30" customHeight="1" thickBot="1" x14ac:dyDescent="0.5">
      <c r="A9" s="5" t="s">
        <v>81</v>
      </c>
      <c r="B9" s="68">
        <v>0</v>
      </c>
      <c r="C9" s="68">
        <v>0</v>
      </c>
      <c r="D9" s="68">
        <v>0</v>
      </c>
      <c r="E9" s="68">
        <v>0</v>
      </c>
      <c r="F9" s="68">
        <v>0</v>
      </c>
      <c r="G9" s="68">
        <v>0</v>
      </c>
      <c r="H9" s="114" t="s">
        <v>95</v>
      </c>
      <c r="I9" s="114"/>
      <c r="J9" s="114"/>
      <c r="K9" s="114"/>
      <c r="L9" s="86"/>
    </row>
    <row r="10" spans="1:57" s="3" customFormat="1" ht="16.2" x14ac:dyDescent="0.45">
      <c r="A10" s="112" t="s">
        <v>78</v>
      </c>
      <c r="B10" s="112">
        <f xml:space="preserve"> 1440/B8 *B9 / 24 *$B5*$B6/7*$B$4</f>
        <v>0</v>
      </c>
      <c r="C10" s="112">
        <f xml:space="preserve"> 1440/C8 *C9 / 24 *$B5*$B6/7*$B$4</f>
        <v>0</v>
      </c>
      <c r="D10" s="112">
        <f xml:space="preserve"> 1440/D8 *D9 / 24 *$B5*$B6/7*$B$4</f>
        <v>0</v>
      </c>
      <c r="E10" s="112">
        <f xml:space="preserve"> 1440/E8 *E9 / 24 *$B5*$B6/7*$B$4</f>
        <v>0</v>
      </c>
      <c r="F10" s="112">
        <f xml:space="preserve"> 1440/F8 *F9 / 24 *$B5*$B6/7*$B$4</f>
        <v>0</v>
      </c>
      <c r="G10" s="112">
        <f xml:space="preserve"> 1440/G8 *G9 / 24 *$B5*$B6/7*$B$4</f>
        <v>0</v>
      </c>
      <c r="H10" s="85"/>
      <c r="I10" s="86"/>
      <c r="J10" s="86"/>
      <c r="K10" s="86"/>
      <c r="L10" s="86"/>
    </row>
    <row r="11" spans="1:57" s="3" customFormat="1" ht="16.8" thickBot="1" x14ac:dyDescent="0.5">
      <c r="A11" s="112" t="s">
        <v>79</v>
      </c>
      <c r="B11" s="113">
        <f xml:space="preserve"> B10 / 1440</f>
        <v>0</v>
      </c>
      <c r="C11" s="113">
        <f t="shared" ref="C11:G11" si="0" xml:space="preserve"> C10 / 1440</f>
        <v>0</v>
      </c>
      <c r="D11" s="113">
        <f t="shared" si="0"/>
        <v>0</v>
      </c>
      <c r="E11" s="113">
        <f t="shared" si="0"/>
        <v>0</v>
      </c>
      <c r="F11" s="113">
        <f t="shared" si="0"/>
        <v>0</v>
      </c>
      <c r="G11" s="113">
        <f t="shared" si="0"/>
        <v>0</v>
      </c>
      <c r="H11" s="69"/>
      <c r="I11" s="69"/>
      <c r="J11" s="69"/>
      <c r="K11" s="69"/>
      <c r="L11" s="69"/>
    </row>
    <row r="12" spans="1:57" s="3" customFormat="1" ht="30" customHeight="1" thickBot="1" x14ac:dyDescent="0.5">
      <c r="A12" s="2" t="s">
        <v>88</v>
      </c>
      <c r="B12" s="67">
        <v>0</v>
      </c>
      <c r="C12" s="67">
        <v>0</v>
      </c>
      <c r="D12" s="67">
        <v>0</v>
      </c>
      <c r="E12" s="67">
        <v>0</v>
      </c>
      <c r="F12" s="67">
        <v>0</v>
      </c>
      <c r="G12" s="67">
        <v>0</v>
      </c>
      <c r="H12" s="82" t="s">
        <v>89</v>
      </c>
      <c r="I12" s="83"/>
      <c r="J12" s="83"/>
      <c r="K12" s="84"/>
      <c r="L12" s="69"/>
    </row>
    <row r="13" spans="1:57" s="3" customFormat="1" ht="30" customHeight="1" thickBot="1" x14ac:dyDescent="0.5">
      <c r="A13" s="5" t="s">
        <v>74</v>
      </c>
      <c r="B13" s="70">
        <v>0</v>
      </c>
      <c r="C13" s="70">
        <v>0</v>
      </c>
      <c r="D13" s="70">
        <v>0</v>
      </c>
      <c r="E13" s="70">
        <v>0</v>
      </c>
      <c r="F13" s="70">
        <v>0</v>
      </c>
      <c r="G13" s="70">
        <v>0</v>
      </c>
      <c r="H13" s="89" t="s">
        <v>77</v>
      </c>
      <c r="I13" s="90"/>
      <c r="J13" s="90"/>
      <c r="K13" s="91"/>
      <c r="L13" s="69"/>
    </row>
    <row r="14" spans="1:57" s="3" customFormat="1" ht="16.2" x14ac:dyDescent="0.45">
      <c r="A14" s="112" t="s">
        <v>75</v>
      </c>
      <c r="B14" s="113">
        <f xml:space="preserve"> B13*$B$4 / 1440 *B12*$B$6/7</f>
        <v>0</v>
      </c>
      <c r="C14" s="113">
        <f t="shared" ref="C14:G14" si="1" xml:space="preserve"> C13*$B$4 / 1440 *C12*$B$6/7</f>
        <v>0</v>
      </c>
      <c r="D14" s="113">
        <f t="shared" si="1"/>
        <v>0</v>
      </c>
      <c r="E14" s="113">
        <f t="shared" si="1"/>
        <v>0</v>
      </c>
      <c r="F14" s="113">
        <f t="shared" si="1"/>
        <v>0</v>
      </c>
      <c r="G14" s="113">
        <f t="shared" si="1"/>
        <v>0</v>
      </c>
      <c r="H14" s="69"/>
      <c r="I14" s="69"/>
      <c r="J14" s="69"/>
      <c r="K14" s="69"/>
      <c r="L14" s="69"/>
    </row>
    <row r="15" spans="1:57" s="3" customFormat="1" ht="16.2" x14ac:dyDescent="0.45">
      <c r="A15" s="92"/>
      <c r="B15" s="93"/>
      <c r="C15" s="92"/>
      <c r="D15" s="92"/>
      <c r="E15" s="92"/>
      <c r="F15" s="69"/>
      <c r="G15" s="69"/>
      <c r="H15" s="69"/>
      <c r="I15" s="69"/>
      <c r="J15" s="69"/>
      <c r="K15" s="69"/>
      <c r="L15" s="69"/>
    </row>
    <row r="16" spans="1:57" s="3" customFormat="1" ht="15.6" thickBot="1" x14ac:dyDescent="0.5">
      <c r="A16" s="6"/>
      <c r="I16" s="94"/>
      <c r="J16" s="94"/>
      <c r="K16" s="94"/>
      <c r="L16" s="94"/>
    </row>
    <row r="17" spans="1:17" s="3" customFormat="1" ht="32.4" customHeight="1" thickBot="1" x14ac:dyDescent="0.5">
      <c r="A17" s="6"/>
      <c r="C17" s="99" t="s">
        <v>33</v>
      </c>
      <c r="D17" s="99"/>
      <c r="E17" s="99"/>
      <c r="F17" s="99"/>
      <c r="G17" s="99"/>
      <c r="H17" s="66"/>
      <c r="I17" s="100"/>
      <c r="J17" s="100"/>
      <c r="K17" s="100"/>
      <c r="L17" s="100"/>
    </row>
    <row r="18" spans="1:17" s="3" customFormat="1" ht="19.2" customHeight="1" thickBot="1" x14ac:dyDescent="0.5">
      <c r="A18" s="8"/>
      <c r="B18" s="7" t="s">
        <v>34</v>
      </c>
      <c r="C18" s="10" t="s">
        <v>35</v>
      </c>
      <c r="D18" s="11" t="s">
        <v>36</v>
      </c>
      <c r="E18" s="12" t="s">
        <v>37</v>
      </c>
      <c r="F18" s="11" t="s">
        <v>38</v>
      </c>
      <c r="G18" s="13" t="s">
        <v>39</v>
      </c>
      <c r="H18" s="101" t="s">
        <v>40</v>
      </c>
      <c r="I18" s="101"/>
      <c r="J18" s="101"/>
      <c r="K18" s="101"/>
      <c r="L18" s="95"/>
    </row>
    <row r="19" spans="1:17" s="3" customFormat="1" ht="19.2" customHeight="1" thickBot="1" x14ac:dyDescent="0.5">
      <c r="A19" s="71" t="s">
        <v>41</v>
      </c>
      <c r="B19" s="72">
        <f>(SUM(B9:G9)+SUM(B13:G13))*$B$4</f>
        <v>0</v>
      </c>
      <c r="C19" s="73">
        <v>1000</v>
      </c>
      <c r="D19" s="74">
        <v>75</v>
      </c>
      <c r="E19" s="75">
        <v>150</v>
      </c>
      <c r="F19" s="74">
        <v>350</v>
      </c>
      <c r="G19" s="96">
        <v>1000</v>
      </c>
      <c r="H19" s="101"/>
      <c r="I19" s="101"/>
      <c r="J19" s="101"/>
      <c r="K19" s="101"/>
      <c r="L19" s="95"/>
      <c r="N19" s="9"/>
      <c r="O19" s="9"/>
      <c r="P19" s="9"/>
      <c r="Q19" s="9"/>
    </row>
    <row r="20" spans="1:17" s="3" customFormat="1" ht="19.2" customHeight="1" thickBot="1" x14ac:dyDescent="0.5">
      <c r="A20" s="71" t="s">
        <v>42</v>
      </c>
      <c r="B20" s="76">
        <f>ROUNDUP((SUM(B11:G11)+SUM(B14:G14)),0)</f>
        <v>0</v>
      </c>
      <c r="C20" s="77">
        <f>IF(ROUNDUP(B20,0)&lt;10,10,(ROUNDUP(B20,0)))</f>
        <v>10</v>
      </c>
      <c r="D20" s="78">
        <v>5</v>
      </c>
      <c r="E20" s="79">
        <v>15</v>
      </c>
      <c r="F20" s="78">
        <v>35</v>
      </c>
      <c r="G20" s="97">
        <v>100</v>
      </c>
      <c r="H20" s="101"/>
      <c r="I20" s="101"/>
      <c r="J20" s="101"/>
      <c r="K20" s="101"/>
      <c r="L20" s="95"/>
    </row>
    <row r="21" spans="1:17" s="3" customFormat="1" ht="19.2" customHeight="1" thickBot="1" x14ac:dyDescent="0.5">
      <c r="A21" s="58" t="s">
        <v>43</v>
      </c>
      <c r="B21" s="80">
        <f>ROUNDUP(B20*12,0)</f>
        <v>0</v>
      </c>
      <c r="C21" s="81">
        <f>C20*12</f>
        <v>120</v>
      </c>
      <c r="D21" s="81">
        <f>D20*12</f>
        <v>60</v>
      </c>
      <c r="E21" s="81">
        <f t="shared" ref="E21:G21" si="2">E20*12</f>
        <v>180</v>
      </c>
      <c r="F21" s="81">
        <f t="shared" si="2"/>
        <v>420</v>
      </c>
      <c r="G21" s="98">
        <f t="shared" si="2"/>
        <v>1200</v>
      </c>
      <c r="H21" s="101"/>
      <c r="I21" s="101"/>
      <c r="J21" s="101"/>
      <c r="K21" s="101"/>
      <c r="L21" s="95"/>
    </row>
    <row r="22" spans="1:17" s="3" customFormat="1" ht="31.95" customHeight="1" x14ac:dyDescent="0.45">
      <c r="H22" s="55" t="s">
        <v>44</v>
      </c>
      <c r="I22" s="55"/>
      <c r="J22" s="55"/>
      <c r="K22" s="55"/>
    </row>
    <row r="23" spans="1:17" s="3" customFormat="1" ht="20.399999999999999" customHeight="1" thickBot="1" x14ac:dyDescent="0.5">
      <c r="A23" s="102" t="str">
        <f>"想定MAP数＝"&amp;B21</f>
        <v>想定MAP数＝0</v>
      </c>
      <c r="B23" s="103"/>
      <c r="G23" s="16"/>
      <c r="H23" s="16"/>
      <c r="I23" s="16"/>
      <c r="J23" s="16"/>
      <c r="K23" s="16"/>
    </row>
    <row r="24" spans="1:17" ht="22.8" x14ac:dyDescent="0.45">
      <c r="A24" s="104" t="s">
        <v>93</v>
      </c>
      <c r="B24" s="105" t="s">
        <v>45</v>
      </c>
    </row>
    <row r="25" spans="1:17" ht="22.8" x14ac:dyDescent="0.45">
      <c r="A25" s="106" t="str">
        <f>IFERROR(VLOOKUP($B$21,Refs!A:C,3,1),"")</f>
        <v/>
      </c>
      <c r="B25" s="107" t="str">
        <f>IFERROR(VLOOKUP($A$25,Refs!C:E,3,0),"")</f>
        <v/>
      </c>
      <c r="C25" s="45"/>
    </row>
    <row r="26" spans="1:17" ht="22.8" x14ac:dyDescent="0.45">
      <c r="A26" s="106" t="str" cm="1">
        <f t="array" ref="A26">_xlfn.IFS(ISNUMBER(B25)=FALSE,"",($B$21-B25)&lt;=0,"",($B$21-B25)&gt;0,VLOOKUP(($B$21-B25),Refs!A:C,3,1))</f>
        <v/>
      </c>
      <c r="B26" s="107" t="str">
        <f>IFERROR(VLOOKUP($A$26,Refs!C:E,3,0),"")</f>
        <v/>
      </c>
      <c r="C26" s="45"/>
    </row>
    <row r="27" spans="1:17" ht="22.8" x14ac:dyDescent="0.45">
      <c r="A27" s="106" t="str">
        <f>IF(LEN($A$26)&lt;=1,"",IF(($B$21-$B$25-B26)&gt;0,VLOOKUP(($B$21-$B$25-$B$26),Refs!A:C,3,1),""))</f>
        <v/>
      </c>
      <c r="B27" s="107" t="str">
        <f>IFERROR(VLOOKUP($A$27,Refs!C:E,3,0),"")</f>
        <v/>
      </c>
      <c r="C27" s="45"/>
    </row>
    <row r="28" spans="1:17" ht="22.8" x14ac:dyDescent="0.45">
      <c r="A28" s="106" t="str">
        <f>IF(LEN($A$27)&lt;=1,"",IF(($B$21-$B$25-$B$26-$B$27)&gt;0,VLOOKUP(($B$21-$B$25-$B$26-$B$27),Refs!A:C,3,1),""))</f>
        <v/>
      </c>
      <c r="B28" s="107" t="str">
        <f>IFERROR(VLOOKUP($A$28,Refs!C:E,3,0),"")</f>
        <v/>
      </c>
      <c r="C28" s="45"/>
    </row>
    <row r="29" spans="1:17" ht="22.8" x14ac:dyDescent="0.45">
      <c r="A29" s="106" t="str">
        <f>IF(LEN($A$28)&lt;=1,"",IF(($B$21-$B$25-$B$26-$B$27-$B$28)&gt;0,VLOOKUP(($B$21-$B$25-$B$26-$B$27-$B$28),Refs!A:C,3,1),""))</f>
        <v/>
      </c>
      <c r="B29" s="107" t="str">
        <f>IFERROR(VLOOKUP($A$29,Refs!C:E,3,0),"")</f>
        <v/>
      </c>
      <c r="C29" s="45"/>
    </row>
    <row r="30" spans="1:17" ht="22.8" x14ac:dyDescent="0.45">
      <c r="A30" s="106" t="str">
        <f>IF(LEN($A$29)&lt;=1,"",IF(($B$21-$B$25-$B$26-$B$27-$B$28-$B$29)&gt;0,VLOOKUP(($B$21-$B$25-$B$26-$B$27-$B$28-$B$29),Refs!A:C,3,1),""))</f>
        <v/>
      </c>
      <c r="B30" s="107" t="str">
        <f>IFERROR(VLOOKUP($A$30,Refs!C:E,3,0),"")</f>
        <v/>
      </c>
      <c r="C30" s="45"/>
    </row>
    <row r="31" spans="1:17" ht="23.4" thickBot="1" x14ac:dyDescent="0.5">
      <c r="A31" s="106" t="str">
        <f>IF(LEN($A$30)&lt;=1,"",IF(($B$21-$B$25-$B$26-$B$27-$B$28-$B$29-$B$30)&gt;0,VLOOKUP(($B$21-$B$25-$B$26-$B$27-$B$28-$B$29-$B$30),Refs!A:C,3,1),""))</f>
        <v/>
      </c>
      <c r="B31" s="107" t="str">
        <f>IFERROR(VLOOKUP($A$31,Refs!C:E,3,0),"")</f>
        <v/>
      </c>
      <c r="C31" s="45"/>
    </row>
    <row r="32" spans="1:17" ht="23.4" thickBot="1" x14ac:dyDescent="0.5">
      <c r="A32" s="108" t="s">
        <v>46</v>
      </c>
      <c r="B32" s="109">
        <f>SUM(B25:B29)</f>
        <v>0</v>
      </c>
      <c r="E32" s="32"/>
      <c r="F32" s="54"/>
    </row>
  </sheetData>
  <sheetProtection algorithmName="SHA-512" hashValue="HRGPtMBHwgvoWNfhJR/w4gSGHl7IZP4/Yt9IHKKYp1Kn3Hqjb0/Ek2wbwC1soF4XHtdmMNP0d4kZWDZ6aqK/Og==" saltValue="EgrJh9GYSd6Sgob5PBcmag==" spinCount="100000" sheet="1" objects="1" scenarios="1"/>
  <mergeCells count="10">
    <mergeCell ref="H18:K21"/>
    <mergeCell ref="H22:K22"/>
    <mergeCell ref="H8:K8"/>
    <mergeCell ref="H13:K13"/>
    <mergeCell ref="H12:K12"/>
    <mergeCell ref="A1:A3"/>
    <mergeCell ref="B1:L3"/>
    <mergeCell ref="I16:L16"/>
    <mergeCell ref="C17:G17"/>
    <mergeCell ref="H9:K9"/>
  </mergeCells>
  <phoneticPr fontId="1"/>
  <conditionalFormatting sqref="D19:G19">
    <cfRule type="cellIs" dxfId="16" priority="17" operator="between">
      <formula>$B$19*1.11</formula>
      <formula>$B$19</formula>
    </cfRule>
    <cfRule type="cellIs" dxfId="15" priority="20" operator="greaterThan">
      <formula>$B$19</formula>
    </cfRule>
  </conditionalFormatting>
  <conditionalFormatting sqref="D20:G20">
    <cfRule type="cellIs" dxfId="14" priority="16" operator="between">
      <formula>$B$20*1.11</formula>
      <formula>$B$20</formula>
    </cfRule>
    <cfRule type="cellIs" dxfId="13" priority="19" operator="greaterThan">
      <formula>$B$20</formula>
    </cfRule>
  </conditionalFormatting>
  <conditionalFormatting sqref="C19">
    <cfRule type="expression" dxfId="12" priority="9">
      <formula>$B$19&gt;$C$19</formula>
    </cfRule>
    <cfRule type="cellIs" dxfId="11" priority="12" operator="between">
      <formula>$B$19*1.11</formula>
      <formula>$B$19</formula>
    </cfRule>
    <cfRule type="cellIs" dxfId="10" priority="13" operator="greaterThan">
      <formula>$B$19</formula>
    </cfRule>
  </conditionalFormatting>
  <conditionalFormatting sqref="C20">
    <cfRule type="expression" dxfId="9" priority="10">
      <formula>$C$20&gt;10</formula>
    </cfRule>
    <cfRule type="expression" dxfId="8" priority="11">
      <formula>$C$20&lt;=10</formula>
    </cfRule>
  </conditionalFormatting>
  <conditionalFormatting sqref="D19">
    <cfRule type="expression" dxfId="7" priority="8">
      <formula>$B$19&gt;$D$19</formula>
    </cfRule>
  </conditionalFormatting>
  <conditionalFormatting sqref="E19">
    <cfRule type="expression" dxfId="6" priority="7">
      <formula>$B$19&gt;$E$19</formula>
    </cfRule>
  </conditionalFormatting>
  <conditionalFormatting sqref="F19">
    <cfRule type="expression" dxfId="5" priority="6">
      <formula>$B$19&gt;$F$19</formula>
    </cfRule>
  </conditionalFormatting>
  <conditionalFormatting sqref="G19">
    <cfRule type="expression" dxfId="4" priority="5">
      <formula>$B$19&gt;$G$19</formula>
    </cfRule>
  </conditionalFormatting>
  <conditionalFormatting sqref="D20">
    <cfRule type="expression" dxfId="3" priority="4">
      <formula>$B$20&gt;$D$20</formula>
    </cfRule>
  </conditionalFormatting>
  <conditionalFormatting sqref="E20">
    <cfRule type="expression" dxfId="2" priority="3">
      <formula>$B$20&gt;$E$20</formula>
    </cfRule>
  </conditionalFormatting>
  <conditionalFormatting sqref="F20">
    <cfRule type="expression" dxfId="1" priority="2">
      <formula>$B$20&gt;$F$20</formula>
    </cfRule>
  </conditionalFormatting>
  <conditionalFormatting sqref="G20">
    <cfRule type="expression" dxfId="0" priority="1">
      <formula>$B$20&gt;$G$20</formula>
    </cfRule>
  </conditionalFormatting>
  <pageMargins left="0.7" right="0.7" top="0.78740157499999996" bottom="0.78740157499999996" header="0.3" footer="0.3"/>
  <pageSetup paperSize="9" orientation="portrait" r:id="rId1"/>
  <headerFooter>
    <oddFooter>&amp;C&amp;1#&amp;"Arial"&amp;6&amp;K626469Internal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25D0-D1E5-429C-9889-605B921C7E2D}">
  <dimension ref="A1:O21"/>
  <sheetViews>
    <sheetView workbookViewId="0">
      <selection activeCell="O2" sqref="O2"/>
    </sheetView>
  </sheetViews>
  <sheetFormatPr defaultRowHeight="18" x14ac:dyDescent="0.45"/>
  <cols>
    <col min="1" max="1" width="10.5" customWidth="1"/>
    <col min="2" max="2" width="10.8984375" customWidth="1"/>
    <col min="3" max="3" width="19.69921875" bestFit="1" customWidth="1"/>
    <col min="4" max="4" width="39.5" customWidth="1"/>
    <col min="5" max="5" width="8" style="18" bestFit="1" customWidth="1"/>
    <col min="6" max="6" width="14.69921875" style="18" bestFit="1" customWidth="1"/>
    <col min="7" max="7" width="13.69921875" customWidth="1"/>
  </cols>
  <sheetData>
    <row r="1" spans="1:15" x14ac:dyDescent="0.45">
      <c r="A1" s="14" t="s">
        <v>47</v>
      </c>
      <c r="B1" s="14" t="s">
        <v>48</v>
      </c>
      <c r="C1" s="14" t="s">
        <v>49</v>
      </c>
      <c r="D1" s="14" t="s">
        <v>50</v>
      </c>
      <c r="E1" s="19" t="s">
        <v>51</v>
      </c>
      <c r="F1" s="19" t="s">
        <v>52</v>
      </c>
      <c r="G1" s="33" t="s">
        <v>53</v>
      </c>
    </row>
    <row r="2" spans="1:15" x14ac:dyDescent="0.45">
      <c r="A2" s="34">
        <v>1</v>
      </c>
      <c r="B2" s="34">
        <v>60</v>
      </c>
      <c r="C2" s="34" t="s">
        <v>54</v>
      </c>
      <c r="D2" s="35" t="s">
        <v>55</v>
      </c>
      <c r="E2" s="36">
        <v>60</v>
      </c>
      <c r="F2" s="37">
        <v>26450</v>
      </c>
      <c r="G2" s="38">
        <v>30420</v>
      </c>
      <c r="H2" s="20" t="s">
        <v>54</v>
      </c>
      <c r="J2" s="23">
        <v>60</v>
      </c>
      <c r="K2" s="26" t="s">
        <v>56</v>
      </c>
      <c r="O2" s="15">
        <v>26450</v>
      </c>
    </row>
    <row r="3" spans="1:15" x14ac:dyDescent="0.45">
      <c r="A3" s="34">
        <v>61</v>
      </c>
      <c r="B3" s="34">
        <v>120</v>
      </c>
      <c r="C3" s="34" t="s">
        <v>54</v>
      </c>
      <c r="D3" s="35" t="s">
        <v>55</v>
      </c>
      <c r="E3" s="36">
        <v>60</v>
      </c>
      <c r="F3" s="37">
        <v>26450</v>
      </c>
      <c r="G3" s="38">
        <v>30420</v>
      </c>
      <c r="H3" s="21" t="s">
        <v>57</v>
      </c>
      <c r="J3" s="24">
        <v>180</v>
      </c>
      <c r="K3" s="27" t="s">
        <v>58</v>
      </c>
      <c r="O3" s="29">
        <v>68320</v>
      </c>
    </row>
    <row r="4" spans="1:15" x14ac:dyDescent="0.45">
      <c r="A4" s="34">
        <v>121</v>
      </c>
      <c r="B4" s="34">
        <v>180</v>
      </c>
      <c r="C4" s="21" t="s">
        <v>57</v>
      </c>
      <c r="D4" s="27" t="s">
        <v>58</v>
      </c>
      <c r="E4" s="39">
        <v>180</v>
      </c>
      <c r="F4" s="37">
        <v>68320</v>
      </c>
      <c r="G4" s="38">
        <v>75160</v>
      </c>
      <c r="H4" s="20" t="s">
        <v>59</v>
      </c>
      <c r="J4" s="23">
        <v>420</v>
      </c>
      <c r="K4" s="26" t="s">
        <v>60</v>
      </c>
      <c r="O4" s="15">
        <v>148780</v>
      </c>
    </row>
    <row r="5" spans="1:15" x14ac:dyDescent="0.45">
      <c r="A5" s="34">
        <v>181</v>
      </c>
      <c r="B5" s="34">
        <v>360</v>
      </c>
      <c r="C5" s="21" t="s">
        <v>57</v>
      </c>
      <c r="D5" s="27" t="s">
        <v>58</v>
      </c>
      <c r="E5" s="39">
        <v>180</v>
      </c>
      <c r="F5" s="37">
        <v>68320</v>
      </c>
      <c r="G5" s="38">
        <v>75160</v>
      </c>
      <c r="H5" s="21" t="s">
        <v>61</v>
      </c>
      <c r="J5" s="24">
        <v>1200</v>
      </c>
      <c r="K5" s="27" t="s">
        <v>62</v>
      </c>
      <c r="O5" s="29">
        <v>349160</v>
      </c>
    </row>
    <row r="6" spans="1:15" x14ac:dyDescent="0.45">
      <c r="A6" s="34">
        <v>361</v>
      </c>
      <c r="B6" s="34">
        <v>420</v>
      </c>
      <c r="C6" s="21" t="s">
        <v>59</v>
      </c>
      <c r="D6" s="27" t="s">
        <v>60</v>
      </c>
      <c r="E6" s="39">
        <v>420</v>
      </c>
      <c r="F6" s="37">
        <v>148780</v>
      </c>
      <c r="G6" s="38">
        <v>163660</v>
      </c>
      <c r="H6" s="22" t="s">
        <v>63</v>
      </c>
      <c r="J6" s="23">
        <v>2000</v>
      </c>
      <c r="K6" s="26" t="s">
        <v>64</v>
      </c>
      <c r="O6" s="15">
        <v>544230</v>
      </c>
    </row>
    <row r="7" spans="1:15" x14ac:dyDescent="0.45">
      <c r="A7" s="40">
        <v>421</v>
      </c>
      <c r="B7" s="40">
        <v>900</v>
      </c>
      <c r="C7" s="21" t="s">
        <v>59</v>
      </c>
      <c r="D7" s="27" t="s">
        <v>60</v>
      </c>
      <c r="E7" s="39">
        <v>420</v>
      </c>
      <c r="F7" s="37">
        <v>148780</v>
      </c>
      <c r="G7" s="38">
        <v>163660</v>
      </c>
      <c r="H7" s="22" t="s">
        <v>65</v>
      </c>
      <c r="J7" s="23">
        <v>5000</v>
      </c>
      <c r="K7" s="26" t="s">
        <v>66</v>
      </c>
      <c r="O7" s="30">
        <v>1322420</v>
      </c>
    </row>
    <row r="8" spans="1:15" x14ac:dyDescent="0.45">
      <c r="A8" s="40">
        <v>901</v>
      </c>
      <c r="B8" s="40">
        <v>1200</v>
      </c>
      <c r="C8" s="21" t="s">
        <v>61</v>
      </c>
      <c r="D8" s="27" t="s">
        <v>62</v>
      </c>
      <c r="E8" s="36">
        <v>1200</v>
      </c>
      <c r="F8" s="37">
        <v>349160</v>
      </c>
      <c r="G8" s="38">
        <v>384080</v>
      </c>
      <c r="H8" s="22" t="s">
        <v>67</v>
      </c>
      <c r="J8" s="25">
        <v>20000</v>
      </c>
      <c r="K8" s="28" t="s">
        <v>68</v>
      </c>
      <c r="O8" s="31">
        <v>4774810</v>
      </c>
    </row>
    <row r="9" spans="1:15" x14ac:dyDescent="0.45">
      <c r="A9" s="34">
        <v>1201</v>
      </c>
      <c r="B9" s="34">
        <v>1680</v>
      </c>
      <c r="C9" s="21" t="s">
        <v>61</v>
      </c>
      <c r="D9" s="27" t="s">
        <v>62</v>
      </c>
      <c r="E9" s="36">
        <v>1200</v>
      </c>
      <c r="F9" s="37">
        <v>349160</v>
      </c>
      <c r="G9" s="38">
        <v>384080</v>
      </c>
    </row>
    <row r="10" spans="1:15" x14ac:dyDescent="0.45">
      <c r="A10" s="34">
        <v>1681</v>
      </c>
      <c r="B10" s="34">
        <v>2000</v>
      </c>
      <c r="C10" s="41" t="s">
        <v>63</v>
      </c>
      <c r="D10" s="27" t="s">
        <v>66</v>
      </c>
      <c r="E10" s="39">
        <v>2000</v>
      </c>
      <c r="F10" s="37">
        <v>544230</v>
      </c>
      <c r="G10" s="38">
        <v>598660</v>
      </c>
    </row>
    <row r="11" spans="1:15" x14ac:dyDescent="0.45">
      <c r="A11" s="34">
        <v>2001</v>
      </c>
      <c r="B11" s="34">
        <v>4600</v>
      </c>
      <c r="C11" s="41" t="s">
        <v>63</v>
      </c>
      <c r="D11" s="27" t="s">
        <v>64</v>
      </c>
      <c r="E11" s="39">
        <v>2000</v>
      </c>
      <c r="F11" s="37">
        <v>544230</v>
      </c>
      <c r="G11" s="38">
        <v>598660</v>
      </c>
    </row>
    <row r="12" spans="1:15" x14ac:dyDescent="0.45">
      <c r="A12" s="34">
        <v>4601</v>
      </c>
      <c r="B12" s="34">
        <v>5000</v>
      </c>
      <c r="C12" s="41" t="s">
        <v>65</v>
      </c>
      <c r="D12" s="27" t="s">
        <v>66</v>
      </c>
      <c r="E12" s="39">
        <v>5000</v>
      </c>
      <c r="F12" s="37">
        <v>1322420</v>
      </c>
      <c r="G12" s="38">
        <v>1428220</v>
      </c>
    </row>
    <row r="13" spans="1:15" x14ac:dyDescent="0.45">
      <c r="A13" s="34">
        <v>5001</v>
      </c>
      <c r="B13" s="34">
        <v>17420</v>
      </c>
      <c r="C13" s="41" t="s">
        <v>65</v>
      </c>
      <c r="D13" s="27" t="s">
        <v>66</v>
      </c>
      <c r="E13" s="39">
        <v>5000</v>
      </c>
      <c r="F13" s="37">
        <v>1322420</v>
      </c>
      <c r="G13" s="38">
        <v>1428220</v>
      </c>
    </row>
    <row r="14" spans="1:15" x14ac:dyDescent="0.45">
      <c r="A14" s="34">
        <v>17421</v>
      </c>
      <c r="B14" s="34">
        <v>20000</v>
      </c>
      <c r="C14" s="41" t="s">
        <v>67</v>
      </c>
      <c r="D14" s="42" t="s">
        <v>68</v>
      </c>
      <c r="E14" s="43">
        <v>20000</v>
      </c>
      <c r="F14" s="37">
        <v>4774810</v>
      </c>
      <c r="G14" s="38">
        <v>5252300</v>
      </c>
    </row>
    <row r="15" spans="1:15" x14ac:dyDescent="0.45">
      <c r="A15" s="34">
        <v>20001</v>
      </c>
      <c r="B15" s="34">
        <v>40000</v>
      </c>
      <c r="C15" s="41" t="s">
        <v>67</v>
      </c>
      <c r="D15" s="42" t="s">
        <v>68</v>
      </c>
      <c r="E15" s="43">
        <v>20000</v>
      </c>
      <c r="F15" s="37">
        <v>4774810</v>
      </c>
      <c r="G15" s="38">
        <v>5252300</v>
      </c>
    </row>
    <row r="16" spans="1:15" x14ac:dyDescent="0.45">
      <c r="E16"/>
      <c r="F16"/>
    </row>
    <row r="17" spans="3:6" x14ac:dyDescent="0.45">
      <c r="C17" s="44">
        <v>44931</v>
      </c>
      <c r="E17"/>
      <c r="F17"/>
    </row>
    <row r="18" spans="3:6" ht="17.399999999999999" customHeight="1" x14ac:dyDescent="0.45">
      <c r="E18"/>
      <c r="F18"/>
    </row>
    <row r="19" spans="3:6" ht="17.399999999999999" customHeight="1" x14ac:dyDescent="0.45">
      <c r="E19"/>
      <c r="F19"/>
    </row>
    <row r="20" spans="3:6" ht="17.399999999999999" customHeight="1" x14ac:dyDescent="0.45">
      <c r="E20"/>
      <c r="F20"/>
    </row>
    <row r="21" spans="3:6" x14ac:dyDescent="0.45">
      <c r="E21"/>
      <c r="F21"/>
    </row>
  </sheetData>
  <phoneticPr fontId="1"/>
  <pageMargins left="0.7" right="0.7" top="0.75" bottom="0.75" header="0.3" footer="0.3"/>
  <pageSetup paperSize="9" orientation="portrait" horizontalDpi="4294967293" verticalDpi="0" r:id="rId1"/>
  <headerFooter>
    <oddFooter>&amp;C&amp;1#&amp;"Arial"&amp;6&amp;K626469Internal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2050E7B0EC9447A041604A6653CF60" ma:contentTypeVersion="17" ma:contentTypeDescription="Create a new document." ma:contentTypeScope="" ma:versionID="b9440f5bd8e054c9ddbb3b96a9360dab">
  <xsd:schema xmlns:xsd="http://www.w3.org/2001/XMLSchema" xmlns:xs="http://www.w3.org/2001/XMLSchema" xmlns:p="http://schemas.microsoft.com/office/2006/metadata/properties" xmlns:ns1="http://schemas.microsoft.com/sharepoint/v3" xmlns:ns2="72ab4295-4858-4085-9e5d-8ae82aa42fbc" xmlns:ns3="be0ba94d-af66-42c0-b489-adc95a0c4b8d" targetNamespace="http://schemas.microsoft.com/office/2006/metadata/properties" ma:root="true" ma:fieldsID="40290ad27fee5998ab328825de012e70" ns1:_="" ns2:_="" ns3:_="">
    <xsd:import namespace="http://schemas.microsoft.com/sharepoint/v3"/>
    <xsd:import namespace="72ab4295-4858-4085-9e5d-8ae82aa42fbc"/>
    <xsd:import namespace="be0ba94d-af66-42c0-b489-adc95a0c4b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ab4295-4858-4085-9e5d-8ae82aa42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3e82df8-f6af-445d-9b0b-5c4dfc7c59a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0ba94d-af66-42c0-b489-adc95a0c4b8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4ddaa88-a850-4e5e-87d0-b35c2df4663b}" ma:internalName="TaxCatchAll" ma:showField="CatchAllData" ma:web="be0ba94d-af66-42c0-b489-adc95a0c4b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2ab4295-4858-4085-9e5d-8ae82aa42fbc">
      <Terms xmlns="http://schemas.microsoft.com/office/infopath/2007/PartnerControls"/>
    </lcf76f155ced4ddcb4097134ff3c332f>
    <TaxCatchAll xmlns="be0ba94d-af66-42c0-b489-adc95a0c4b8d" xsi:nil="true"/>
  </documentManagement>
</p:properties>
</file>

<file path=customXml/itemProps1.xml><?xml version="1.0" encoding="utf-8"?>
<ds:datastoreItem xmlns:ds="http://schemas.openxmlformats.org/officeDocument/2006/customXml" ds:itemID="{B36F60C3-1599-4DD8-B67C-34EA0077C371}">
  <ds:schemaRefs>
    <ds:schemaRef ds:uri="http://schemas.microsoft.com/sharepoint/v3/contenttype/forms"/>
  </ds:schemaRefs>
</ds:datastoreItem>
</file>

<file path=customXml/itemProps2.xml><?xml version="1.0" encoding="utf-8"?>
<ds:datastoreItem xmlns:ds="http://schemas.openxmlformats.org/officeDocument/2006/customXml" ds:itemID="{04CAF4F9-3354-4F9E-AAE2-D622DC1815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ab4295-4858-4085-9e5d-8ae82aa42fbc"/>
    <ds:schemaRef ds:uri="be0ba94d-af66-42c0-b489-adc95a0c4b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D9A708-E735-4A17-A61B-275908A84732}">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be0ba94d-af66-42c0-b489-adc95a0c4b8d"/>
    <ds:schemaRef ds:uri="http://schemas.microsoft.com/sharepoint/v3"/>
    <ds:schemaRef ds:uri="http://purl.org/dc/terms/"/>
    <ds:schemaRef ds:uri="72ab4295-4858-4085-9e5d-8ae82aa42fb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MAP計算表の使用方法</vt:lpstr>
      <vt:lpstr>Machine Advisor MAP計算表</vt:lpstr>
      <vt:lpstr>Refs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Schneider</dc:creator>
  <cp:keywords/>
  <dc:description/>
  <cp:lastModifiedBy>Hideki TANAKA</cp:lastModifiedBy>
  <cp:revision/>
  <dcterms:created xsi:type="dcterms:W3CDTF">2020-04-14T07:46:41Z</dcterms:created>
  <dcterms:modified xsi:type="dcterms:W3CDTF">2022-11-01T05:06:23Z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0x010100382050E7B0EC9447A041604A6653CF60</vt:lpwstr>
  </property>
  <property fmtid="{D5CDD505-2E9C-101B-9397-08002B2CF9AE}" pid="3" name="MediaServiceImageTags">
    <vt:lpwstr/>
  </property>
  <property fmtid="{D5CDD505-2E9C-101B-9397-08002B2CF9AE}" pid="4" name="MSIP_Label_23f93e5f-d3c2-49a7-ba94-15405423c204_Enabled">
    <vt:lpwstr>true</vt:lpwstr>
  </property>
  <property fmtid="{D5CDD505-2E9C-101B-9397-08002B2CF9AE}" pid="5" name="MSIP_Label_23f93e5f-d3c2-49a7-ba94-15405423c204_SetDate">
    <vt:lpwstr>2022-11-01T05:06:21Z</vt:lpwstr>
  </property>
  <property fmtid="{D5CDD505-2E9C-101B-9397-08002B2CF9AE}" pid="6" name="MSIP_Label_23f93e5f-d3c2-49a7-ba94-15405423c204_Method">
    <vt:lpwstr>Standard</vt:lpwstr>
  </property>
  <property fmtid="{D5CDD505-2E9C-101B-9397-08002B2CF9AE}" pid="7" name="MSIP_Label_23f93e5f-d3c2-49a7-ba94-15405423c204_Name">
    <vt:lpwstr>SE Internal</vt:lpwstr>
  </property>
  <property fmtid="{D5CDD505-2E9C-101B-9397-08002B2CF9AE}" pid="8" name="MSIP_Label_23f93e5f-d3c2-49a7-ba94-15405423c204_SiteId">
    <vt:lpwstr>6e51e1ad-c54b-4b39-b598-0ffe9ae68fef</vt:lpwstr>
  </property>
  <property fmtid="{D5CDD505-2E9C-101B-9397-08002B2CF9AE}" pid="9" name="MSIP_Label_23f93e5f-d3c2-49a7-ba94-15405423c204_ActionId">
    <vt:lpwstr>46193bdd-fe5f-47eb-be28-ac7eeccd590e</vt:lpwstr>
  </property>
  <property fmtid="{D5CDD505-2E9C-101B-9397-08002B2CF9AE}" pid="10" name="MSIP_Label_23f93e5f-d3c2-49a7-ba94-15405423c204_ContentBits">
    <vt:lpwstr>2</vt:lpwstr>
  </property>
</Properties>
</file>